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815" windowWidth="11865" windowHeight="4680" tabRatio="950" activeTab="0"/>
  </bookViews>
  <sheets>
    <sheet name="CSankarDSBOCEEXPSAN1011(Englis)" sheetId="1" r:id="rId1"/>
    <sheet name="CSankarBOCEEXPSAN201112" sheetId="2" r:id="rId2"/>
  </sheets>
  <definedNames>
    <definedName name="_xlnm.Print_Titles" localSheetId="1">'CSankarBOCEEXPSAN201112'!$1:$5</definedName>
    <definedName name="_xlnm.Print_Titles" localSheetId="0">'CSankarDSBOCEEXPSAN1011(Englis)'!$1:$9</definedName>
  </definedNames>
  <calcPr fullCalcOnLoad="1"/>
</workbook>
</file>

<file path=xl/comments1.xml><?xml version="1.0" encoding="utf-8"?>
<comments xmlns="http://schemas.openxmlformats.org/spreadsheetml/2006/main">
  <authors>
    <author>Dept. Of Planning</author>
  </authors>
  <commentList>
    <comment ref="C4" authorId="0">
      <text>
        <r>
          <rPr>
            <b/>
            <sz val="8"/>
            <rFont val="Tahoma"/>
            <family val="0"/>
          </rPr>
          <t>Dept. Of Planning: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Dept. Of Planning</author>
  </authors>
  <commentList>
    <comment ref="H2" authorId="0">
      <text>
        <r>
          <rPr>
            <b/>
            <sz val="8"/>
            <rFont val="Tahoma"/>
            <family val="0"/>
          </rPr>
          <t>Dept. Of Planning: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8"/>
            <rFont val="Tahoma"/>
            <family val="0"/>
          </rPr>
          <t>Dept. Of Planning: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<sst xmlns="http://schemas.openxmlformats.org/spreadsheetml/2006/main" count="276" uniqueCount="219">
  <si>
    <t>Major/Minor head of Development</t>
  </si>
  <si>
    <t>Total</t>
  </si>
  <si>
    <t>(2) Cane Development</t>
  </si>
  <si>
    <t>Fisheries</t>
  </si>
  <si>
    <t>Village and Small Industries</t>
  </si>
  <si>
    <t>(2) Khadi Board</t>
  </si>
  <si>
    <t>(3) Handlooms</t>
  </si>
  <si>
    <t>Roads and Bridges</t>
  </si>
  <si>
    <t>Tourism</t>
  </si>
  <si>
    <t>Total "A" Eco. Services</t>
  </si>
  <si>
    <t>Education, Sports, Art &amp; Culture</t>
  </si>
  <si>
    <t>Sports and Youth Welfare</t>
  </si>
  <si>
    <t>Welfare of SC/ST &amp; Other</t>
  </si>
  <si>
    <t>4. Welfare of Minorities</t>
  </si>
  <si>
    <t xml:space="preserve">1. Labour </t>
  </si>
  <si>
    <t>3. Craftsman Training</t>
  </si>
  <si>
    <t xml:space="preserve">Total Labour and Employment </t>
  </si>
  <si>
    <t>Social Security &amp; Welfare</t>
  </si>
  <si>
    <t>(ii) Mahila Kalyan</t>
  </si>
  <si>
    <t>(iii) Sainik Kalyan</t>
  </si>
  <si>
    <t>(iv) Welfare of Handicapped</t>
  </si>
  <si>
    <t>Total Social Security &amp; Welfare</t>
  </si>
  <si>
    <t>Total "B" Social Services</t>
  </si>
  <si>
    <t>Total "C" General Services</t>
  </si>
  <si>
    <t>Grand Total A+B+C</t>
  </si>
  <si>
    <t>(1) Industry Deptt.</t>
  </si>
  <si>
    <t>XVII, Office  and other buildings</t>
  </si>
  <si>
    <t xml:space="preserve"> </t>
  </si>
  <si>
    <t>Outlay</t>
  </si>
  <si>
    <t>Budget</t>
  </si>
  <si>
    <t>Provision</t>
  </si>
  <si>
    <t xml:space="preserve"> Labour and Employment </t>
  </si>
  <si>
    <t>Total -  Crop Husbandry</t>
  </si>
  <si>
    <t>TOTAL -  ENERGY</t>
  </si>
  <si>
    <t>TOTAL -  TRANSPORT</t>
  </si>
  <si>
    <t>Total - Secretariat Economic Services</t>
  </si>
  <si>
    <t>Total - Gen. Eco. Services</t>
  </si>
  <si>
    <t>Total- Sports &amp; Youth Welfare</t>
  </si>
  <si>
    <t xml:space="preserve">Total-Nutrition </t>
  </si>
  <si>
    <t>Sanction</t>
  </si>
  <si>
    <t>Expenditure</t>
  </si>
  <si>
    <t>Total- Education, Sports, Art/Culture</t>
  </si>
  <si>
    <t>3. Welfare of Scheduled Tribes/ ITDP</t>
  </si>
  <si>
    <t>1. Welfare of SC</t>
  </si>
  <si>
    <t>Secondary Education</t>
  </si>
  <si>
    <t>Higher Education</t>
  </si>
  <si>
    <t>Total Medical &amp; Health</t>
  </si>
  <si>
    <t>(3) Command Area Development</t>
  </si>
  <si>
    <t>(4) Flood Control</t>
  </si>
  <si>
    <t>Total- Irrigation</t>
  </si>
  <si>
    <t>III.   Special Area Programme</t>
  </si>
  <si>
    <t>Total III  Special Area Programme</t>
  </si>
  <si>
    <t>IV. Major and Medium Irrigation</t>
  </si>
  <si>
    <t>V. ENERGY</t>
  </si>
  <si>
    <t>VI. INDUSTRY &amp; MINERALS</t>
  </si>
  <si>
    <t>VII. TRANSPORT</t>
  </si>
  <si>
    <t>1. Revenue</t>
  </si>
  <si>
    <t xml:space="preserve">5. Estate Department </t>
  </si>
  <si>
    <t>Power and Jal Vidhut Nigam</t>
  </si>
  <si>
    <t xml:space="preserve">                                                                                                                                                                                                                                     </t>
  </si>
  <si>
    <t>Total Education</t>
  </si>
  <si>
    <t>Grand total Welfare</t>
  </si>
  <si>
    <t>(i) Social Welfare / NSAP</t>
  </si>
  <si>
    <t>(2) Govt. Irrigation</t>
  </si>
  <si>
    <t>"A" Economic Services                       1.Agriculture and Allied Services</t>
  </si>
  <si>
    <t>Information Technology</t>
  </si>
  <si>
    <t>Animal Husbandry</t>
  </si>
  <si>
    <t>(1) Watershed Management</t>
  </si>
  <si>
    <t>Secretariate Economic Services</t>
  </si>
  <si>
    <t>Total Planning(PMGY/Dir./Eco)</t>
  </si>
  <si>
    <t>Food and Civil Supplies</t>
  </si>
  <si>
    <t>Infrastructure Development</t>
  </si>
  <si>
    <t xml:space="preserve">Total </t>
  </si>
  <si>
    <t>Grand Total</t>
  </si>
  <si>
    <t>District Sector</t>
  </si>
  <si>
    <t>State Sector</t>
  </si>
  <si>
    <t>2. Employment</t>
  </si>
  <si>
    <t xml:space="preserve">Backward Classes   </t>
  </si>
  <si>
    <t>Total - 101. Agri.&amp; Allied Services</t>
  </si>
  <si>
    <t>(1) Minor Irrigation</t>
  </si>
  <si>
    <t>2. Backward Classes</t>
  </si>
  <si>
    <t>o</t>
  </si>
  <si>
    <t>6</t>
  </si>
  <si>
    <t>7</t>
  </si>
  <si>
    <t>(II) Border Area Dev.  Programme</t>
  </si>
  <si>
    <t>Medical Education</t>
  </si>
  <si>
    <r>
      <t>(</t>
    </r>
    <r>
      <rPr>
        <b/>
        <sz val="12"/>
        <rFont val="Rupee"/>
        <family val="0"/>
      </rPr>
      <t>`</t>
    </r>
    <r>
      <rPr>
        <b/>
        <sz val="12"/>
        <rFont val="Arial"/>
        <family val="2"/>
      </rPr>
      <t xml:space="preserve"> In Lakh)</t>
    </r>
  </si>
  <si>
    <r>
      <t xml:space="preserve">           (</t>
    </r>
    <r>
      <rPr>
        <b/>
        <sz val="12"/>
        <rFont val="Rupee"/>
        <family val="0"/>
      </rPr>
      <t>`</t>
    </r>
    <r>
      <rPr>
        <b/>
        <sz val="12"/>
        <rFont val="Arial"/>
        <family val="2"/>
      </rPr>
      <t xml:space="preserve"> In lakh)</t>
    </r>
  </si>
  <si>
    <t>(2) Medical Education</t>
  </si>
  <si>
    <t>(4) Economic &amp; Statistics/ NIC</t>
  </si>
  <si>
    <t xml:space="preserve">Panchayati Raj/BRGF </t>
  </si>
  <si>
    <t>Science &amp; Technology</t>
  </si>
  <si>
    <t>UttaraKhand  Annual  Plan 2011-12  Departmentwise  Outlay/Budget provision</t>
  </si>
  <si>
    <t xml:space="preserve">(5) Census </t>
  </si>
  <si>
    <t>(1) Agriculture</t>
  </si>
  <si>
    <t>(3) Horticulture/Sericulture</t>
  </si>
  <si>
    <t>(I) B.A.D.A.</t>
  </si>
  <si>
    <t>(3) P.P.P. Cell</t>
  </si>
  <si>
    <t xml:space="preserve">(1) Allopathy </t>
  </si>
  <si>
    <t>3. Disaster Management</t>
  </si>
  <si>
    <t>6. (Home) Police</t>
  </si>
  <si>
    <t>7. (Home) Jail</t>
  </si>
  <si>
    <t xml:space="preserve">2. Judiciary </t>
  </si>
  <si>
    <t xml:space="preserve">(1) Bhagirathi Development Authority </t>
  </si>
  <si>
    <t>Civil aviation</t>
  </si>
  <si>
    <t xml:space="preserve">Forestry &amp; Wildlife </t>
  </si>
  <si>
    <t>Allopathy</t>
  </si>
  <si>
    <t>Homeopathy</t>
  </si>
  <si>
    <t>Nutrition/Women empowerment &amp; Child Develop.</t>
  </si>
  <si>
    <t>8. (Home) Home guard</t>
  </si>
  <si>
    <t xml:space="preserve">9. Finance Deptt. &amp; Commercial Tax Department </t>
  </si>
  <si>
    <t>Horticulture/Sericulture</t>
  </si>
  <si>
    <t>Watershed Management</t>
  </si>
  <si>
    <t>Dairy Development</t>
  </si>
  <si>
    <t>Rural Development</t>
  </si>
  <si>
    <t>Panchayati Raj/BRGF</t>
  </si>
  <si>
    <t xml:space="preserve">Minor Irrigation </t>
  </si>
  <si>
    <t>Govt. Irrigation/Flood Control/Command Area</t>
  </si>
  <si>
    <t>Power</t>
  </si>
  <si>
    <t>Road Transport</t>
  </si>
  <si>
    <t>Planning (State Planning Commission/PPP)</t>
  </si>
  <si>
    <t>Economic &amp; Statistics</t>
  </si>
  <si>
    <t>Culture Affairs</t>
  </si>
  <si>
    <t>Ayurvedic</t>
  </si>
  <si>
    <t>Water Supply</t>
  </si>
  <si>
    <t>Urban Development</t>
  </si>
  <si>
    <t>Housing</t>
  </si>
  <si>
    <t>Information Department</t>
  </si>
  <si>
    <t xml:space="preserve">Social Welfare </t>
  </si>
  <si>
    <t>Sanik Kalyan</t>
  </si>
  <si>
    <t>Labour</t>
  </si>
  <si>
    <t>Employment</t>
  </si>
  <si>
    <t>Craftsmant Training</t>
  </si>
  <si>
    <t>Revenue</t>
  </si>
  <si>
    <t>Estate Department</t>
  </si>
  <si>
    <t>Resources of Public Sector Enterprises</t>
  </si>
  <si>
    <t>Resources of Local bodies</t>
  </si>
  <si>
    <t>Agriculture Research Education</t>
  </si>
  <si>
    <t xml:space="preserve">Cooperative </t>
  </si>
  <si>
    <t>B.A.D.A.</t>
  </si>
  <si>
    <t>B.A.D.P.</t>
  </si>
  <si>
    <t>Agriculture</t>
  </si>
  <si>
    <t>Bhagirathi Development Authority</t>
  </si>
  <si>
    <t>Census</t>
  </si>
  <si>
    <t>Youth Welfare &amp; P.R.D.</t>
  </si>
  <si>
    <t>Nutrition/Women empowerment &amp; Child Dev.</t>
  </si>
  <si>
    <t>Judiciary</t>
  </si>
  <si>
    <t xml:space="preserve">Disaster Management </t>
  </si>
  <si>
    <t>Home (Home Guard)</t>
  </si>
  <si>
    <t>Home (Jail)</t>
  </si>
  <si>
    <t>Home (Police)</t>
  </si>
  <si>
    <t>Ureda</t>
  </si>
  <si>
    <t>Civil Aviation</t>
  </si>
  <si>
    <t>% sanction</t>
  </si>
  <si>
    <t>% expenditure</t>
  </si>
  <si>
    <t>Sl.</t>
  </si>
  <si>
    <t>Department</t>
  </si>
  <si>
    <t xml:space="preserve">Expenditure </t>
  </si>
  <si>
    <t>wrt Budget</t>
  </si>
  <si>
    <t>wrt</t>
  </si>
  <si>
    <t>No.</t>
  </si>
  <si>
    <t>provision</t>
  </si>
  <si>
    <t>sanction</t>
  </si>
  <si>
    <t xml:space="preserve">                                                           Outlay/ Budget provision/Sanction/Expenditure</t>
  </si>
  <si>
    <t xml:space="preserve">                                                                           Uttarakhand  Annual  Plan 2011-12</t>
  </si>
  <si>
    <t>(4) Roorkee press</t>
  </si>
  <si>
    <t>(5) Geology &amp; Mining</t>
  </si>
  <si>
    <t>(3) Homeopathy</t>
  </si>
  <si>
    <t xml:space="preserve">(4) Ayurvedic </t>
  </si>
  <si>
    <t>10. Resources of Public sector Enterprises</t>
  </si>
  <si>
    <t>11. Vidhan Sabha</t>
  </si>
  <si>
    <t>12. Resources of Local bodies</t>
  </si>
  <si>
    <t>13. Programme Implementation dept.</t>
  </si>
  <si>
    <t xml:space="preserve">(2) State Planning Commission </t>
  </si>
  <si>
    <r>
      <t xml:space="preserve"> </t>
    </r>
    <r>
      <rPr>
        <b/>
        <sz val="14"/>
        <rFont val="Arial"/>
        <family val="2"/>
      </rPr>
      <t>Crop Husbandry</t>
    </r>
  </si>
  <si>
    <t>TOTAL - INDUSTRY &amp; MINERALS</t>
  </si>
  <si>
    <t>TOTAL -SCIENCE, TECH &amp; ENV.</t>
  </si>
  <si>
    <t>Total Welfare of SC/ST, Other Backward Classses &amp; Minorities</t>
  </si>
  <si>
    <t>(2) Animal Husbandry</t>
  </si>
  <si>
    <t>(3) Dairy Development &amp; Mahila Dairy</t>
  </si>
  <si>
    <t>(4) Fisheries</t>
  </si>
  <si>
    <t>(5) Forestry &amp; Wildlife</t>
  </si>
  <si>
    <t xml:space="preserve">(6) Agriculture Research Education </t>
  </si>
  <si>
    <t>(7) Cooperative Department</t>
  </si>
  <si>
    <t>(1) Primary Education</t>
  </si>
  <si>
    <t>(2) Secondary Education</t>
  </si>
  <si>
    <t>(3) Higher Education</t>
  </si>
  <si>
    <t>(5) Tech. Education</t>
  </si>
  <si>
    <r>
      <t>II.</t>
    </r>
    <r>
      <rPr>
        <sz val="14"/>
        <rFont val="Arial"/>
        <family val="2"/>
      </rPr>
      <t xml:space="preserve"> Rural Development </t>
    </r>
  </si>
  <si>
    <t>VIII. SCIENCE, TECHNOLOGY AND ENVIRONMENT</t>
  </si>
  <si>
    <t>IX. General Economic Services</t>
  </si>
  <si>
    <t>X. "B" Social Services</t>
  </si>
  <si>
    <t xml:space="preserve">XI. "C" General Services </t>
  </si>
  <si>
    <t>(6) Sports Deptt.</t>
  </si>
  <si>
    <t>(7)Youth Welfare &amp; PRD</t>
  </si>
  <si>
    <t>(8) Art and Culture</t>
  </si>
  <si>
    <t>9. Medical &amp; Public Health</t>
  </si>
  <si>
    <t>(10) Water Supply &amp; Sanitation</t>
  </si>
  <si>
    <t xml:space="preserve">(11) Urban Development </t>
  </si>
  <si>
    <t>(12) Housing /Nagar Awas</t>
  </si>
  <si>
    <t xml:space="preserve">(13) Information Department </t>
  </si>
  <si>
    <t>C.S.S.</t>
  </si>
  <si>
    <t>E.A.P.</t>
  </si>
  <si>
    <t>(4) Bhasha Vikash &amp; Sanskriti Education</t>
  </si>
  <si>
    <t>4. Thirteenth Finance Commission(TFC)</t>
  </si>
  <si>
    <t xml:space="preserve">14. Informatiom Commission </t>
  </si>
  <si>
    <t>Information Commission</t>
  </si>
  <si>
    <t>Primary Education</t>
  </si>
  <si>
    <t xml:space="preserve">Bhasha Vikash &amp; Sanskrit Education </t>
  </si>
  <si>
    <t>Thirteenth Finance Commission (Infrastructure Dev.)</t>
  </si>
  <si>
    <t>Cane Development</t>
  </si>
  <si>
    <t>Vidhan Sabha (Construction)</t>
  </si>
  <si>
    <t>District/State/CSS/Externally Aided Project (31st March, 2012)</t>
  </si>
  <si>
    <t xml:space="preserve"> (31st March, 2012)</t>
  </si>
  <si>
    <t>Technical Education</t>
  </si>
  <si>
    <t>Sports Department</t>
  </si>
  <si>
    <t>Programme Implementation Department</t>
  </si>
  <si>
    <t>Industry Department</t>
  </si>
  <si>
    <t>Finance Department &amp; Commercial Tax Department</t>
  </si>
</sst>
</file>

<file path=xl/styles.xml><?xml version="1.0" encoding="utf-8"?>
<styleSheet xmlns="http://schemas.openxmlformats.org/spreadsheetml/2006/main">
  <numFmts count="6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* #,##0_);_(* \(#,##0\);_(* &quot;-&quot;_);_(@_)"/>
    <numFmt numFmtId="170" formatCode="_(&quot;Rs.&quot;\ * #,##0.00_);_(&quot;Rs.&quot;\ * \(#,##0.00\);_(&quot;Rs.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&quot;रु&quot;\ #,##0_);\(&quot;रु&quot;\ #,##0\)"/>
    <numFmt numFmtId="187" formatCode="&quot;रु&quot;\ #,##0_);[Red]\(&quot;रु&quot;\ #,##0\)"/>
    <numFmt numFmtId="188" formatCode="&quot;रु&quot;\ #,##0.00_);\(&quot;रु&quot;\ #,##0.00\)"/>
    <numFmt numFmtId="189" formatCode="&quot;रु&quot;\ #,##0.00_);[Red]\(&quot;रु&quot;\ #,##0.00\)"/>
    <numFmt numFmtId="190" formatCode="_(&quot;रु&quot;\ * #,##0_);_(&quot;रु&quot;\ * \(#,##0\);_(&quot;रु&quot;\ * &quot;-&quot;_);_(@_)"/>
    <numFmt numFmtId="191" formatCode="_(&quot;रु&quot;\ * #,##0.00_);_(&quot;रु&quot;\ * \(#,##0.00\);_(&quot;रु&quot;\ * &quot;-&quot;??_);_(@_)"/>
    <numFmt numFmtId="192" formatCode="&quot;Rs&quot;#,##0_);\(&quot;Rs&quot;#,##0\)"/>
    <numFmt numFmtId="193" formatCode="&quot;Rs&quot;#,##0_);[Red]\(&quot;Rs&quot;#,##0\)"/>
    <numFmt numFmtId="194" formatCode="&quot;Rs&quot;#,##0.00_);\(&quot;Rs&quot;#,##0.00\)"/>
    <numFmt numFmtId="195" formatCode="&quot;Rs&quot;#,##0.00_);[Red]\(&quot;Rs&quot;#,##0.00\)"/>
    <numFmt numFmtId="196" formatCode="_(&quot;Rs&quot;* #,##0_);_(&quot;Rs&quot;* \(#,##0\);_(&quot;Rs&quot;* &quot;-&quot;_);_(@_)"/>
    <numFmt numFmtId="197" formatCode="_(&quot;Rs&quot;* #,##0.00_);_(&quot;Rs&quot;* \(#,##0.00\);_(&quot;Rs&quot;* &quot;-&quot;??_);_(@_)"/>
    <numFmt numFmtId="198" formatCode="0.0"/>
    <numFmt numFmtId="199" formatCode="0.000"/>
    <numFmt numFmtId="200" formatCode="0.0000"/>
    <numFmt numFmtId="201" formatCode="0.00000"/>
    <numFmt numFmtId="202" formatCode="0.000000"/>
    <numFmt numFmtId="203" formatCode="0.0000000"/>
    <numFmt numFmtId="204" formatCode="0.0E+00;\ĝ"/>
    <numFmt numFmtId="205" formatCode="0.0E+00;\螰"/>
    <numFmt numFmtId="206" formatCode="0.00E+00;\螰"/>
    <numFmt numFmtId="207" formatCode="0.000E+00;\螰"/>
    <numFmt numFmtId="208" formatCode="0.0000E+00;\螰"/>
    <numFmt numFmtId="209" formatCode="0.00000E+00;\螰"/>
    <numFmt numFmtId="210" formatCode="0.000000E+00;\螰"/>
    <numFmt numFmtId="211" formatCode="00000"/>
    <numFmt numFmtId="212" formatCode="&quot;$&quot;#,##0.00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&quot;Rs.&quot;\ #,##0.000"/>
    <numFmt numFmtId="217" formatCode="#,##0.000"/>
  </numFmts>
  <fonts count="6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 Narrow"/>
      <family val="2"/>
    </font>
    <font>
      <b/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1"/>
      <name val="Arial Narrow"/>
      <family val="2"/>
    </font>
    <font>
      <sz val="14"/>
      <name val="Arial"/>
      <family val="0"/>
    </font>
    <font>
      <sz val="5"/>
      <name val="Times New Roman"/>
      <family val="1"/>
    </font>
    <font>
      <b/>
      <sz val="12"/>
      <name val="Rupee"/>
      <family val="0"/>
    </font>
    <font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Times New Roman"/>
      <family val="1"/>
    </font>
    <font>
      <sz val="14"/>
      <color indexed="10"/>
      <name val="Arial"/>
      <family val="2"/>
    </font>
    <font>
      <b/>
      <sz val="14"/>
      <color indexed="12"/>
      <name val="Arial"/>
      <family val="2"/>
    </font>
    <font>
      <sz val="14"/>
      <name val="Times New Roman"/>
      <family val="1"/>
    </font>
    <font>
      <b/>
      <sz val="1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6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1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3" fillId="0" borderId="10" xfId="0" applyFont="1" applyBorder="1" applyAlignment="1">
      <alignment horizontal="right"/>
    </xf>
    <xf numFmtId="0" fontId="5" fillId="0" borderId="13" xfId="0" applyFont="1" applyBorder="1" applyAlignment="1">
      <alignment/>
    </xf>
    <xf numFmtId="0" fontId="13" fillId="0" borderId="14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wrapText="1"/>
    </xf>
    <xf numFmtId="0" fontId="5" fillId="0" borderId="11" xfId="0" applyFont="1" applyBorder="1" applyAlignment="1">
      <alignment/>
    </xf>
    <xf numFmtId="0" fontId="2" fillId="0" borderId="11" xfId="0" applyFont="1" applyBorder="1" applyAlignment="1" quotePrefix="1">
      <alignment horizontal="center"/>
    </xf>
    <xf numFmtId="0" fontId="12" fillId="0" borderId="10" xfId="0" applyFont="1" applyBorder="1" applyAlignment="1">
      <alignment horizontal="center" vertical="top" wrapText="1"/>
    </xf>
    <xf numFmtId="2" fontId="14" fillId="0" borderId="10" xfId="0" applyNumberFormat="1" applyFont="1" applyBorder="1" applyAlignment="1">
      <alignment horizontal="right"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2" fontId="19" fillId="0" borderId="10" xfId="0" applyNumberFormat="1" applyFont="1" applyFill="1" applyBorder="1" applyAlignment="1" quotePrefix="1">
      <alignment horizontal="center" vertical="top" wrapText="1"/>
    </xf>
    <xf numFmtId="0" fontId="3" fillId="0" borderId="10" xfId="0" applyFont="1" applyBorder="1" applyAlignment="1">
      <alignment/>
    </xf>
    <xf numFmtId="0" fontId="20" fillId="0" borderId="10" xfId="0" applyFont="1" applyBorder="1" applyAlignment="1" quotePrefix="1">
      <alignment horizontal="center"/>
    </xf>
    <xf numFmtId="2" fontId="21" fillId="0" borderId="10" xfId="0" applyNumberFormat="1" applyFont="1" applyFill="1" applyBorder="1" applyAlignment="1">
      <alignment horizontal="right" vertical="top" wrapText="1"/>
    </xf>
    <xf numFmtId="2" fontId="18" fillId="0" borderId="10" xfId="0" applyNumberFormat="1" applyFont="1" applyFill="1" applyBorder="1" applyAlignment="1">
      <alignment horizontal="right" vertical="top" wrapText="1"/>
    </xf>
    <xf numFmtId="2" fontId="17" fillId="0" borderId="10" xfId="0" applyNumberFormat="1" applyFont="1" applyFill="1" applyBorder="1" applyAlignment="1">
      <alignment horizontal="right" vertical="top" wrapText="1"/>
    </xf>
    <xf numFmtId="2" fontId="22" fillId="0" borderId="10" xfId="0" applyNumberFormat="1" applyFont="1" applyFill="1" applyBorder="1" applyAlignment="1">
      <alignment horizontal="right" vertical="top" wrapText="1"/>
    </xf>
    <xf numFmtId="0" fontId="2" fillId="0" borderId="16" xfId="0" applyFont="1" applyBorder="1" applyAlignment="1" quotePrefix="1">
      <alignment horizontal="center"/>
    </xf>
    <xf numFmtId="0" fontId="3" fillId="0" borderId="11" xfId="0" applyFont="1" applyBorder="1" applyAlignment="1">
      <alignment horizontal="right"/>
    </xf>
    <xf numFmtId="0" fontId="23" fillId="0" borderId="10" xfId="0" applyFont="1" applyBorder="1" applyAlignment="1">
      <alignment horizontal="left"/>
    </xf>
    <xf numFmtId="0" fontId="23" fillId="0" borderId="11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23" fillId="0" borderId="14" xfId="0" applyFont="1" applyBorder="1" applyAlignment="1">
      <alignment horizontal="left"/>
    </xf>
    <xf numFmtId="0" fontId="3" fillId="0" borderId="10" xfId="0" applyFont="1" applyBorder="1" applyAlignment="1">
      <alignment horizontal="right" vertical="top" wrapText="1"/>
    </xf>
    <xf numFmtId="0" fontId="23" fillId="0" borderId="10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right"/>
    </xf>
    <xf numFmtId="0" fontId="23" fillId="0" borderId="10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right"/>
    </xf>
    <xf numFmtId="0" fontId="23" fillId="0" borderId="12" xfId="0" applyFont="1" applyFill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24" fillId="0" borderId="0" xfId="0" applyFont="1" applyAlignment="1">
      <alignment/>
    </xf>
    <xf numFmtId="0" fontId="4" fillId="33" borderId="14" xfId="0" applyFont="1" applyFill="1" applyBorder="1" applyAlignment="1">
      <alignment vertical="top" wrapText="1"/>
    </xf>
    <xf numFmtId="0" fontId="14" fillId="33" borderId="15" xfId="0" applyFont="1" applyFill="1" applyBorder="1" applyAlignment="1">
      <alignment/>
    </xf>
    <xf numFmtId="2" fontId="4" fillId="33" borderId="17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15" xfId="0" applyFont="1" applyFill="1" applyBorder="1" applyAlignment="1">
      <alignment horizontal="center" wrapText="1"/>
    </xf>
    <xf numFmtId="0" fontId="4" fillId="33" borderId="18" xfId="0" applyFont="1" applyFill="1" applyBorder="1" applyAlignment="1">
      <alignment horizontal="center" wrapText="1"/>
    </xf>
    <xf numFmtId="0" fontId="4" fillId="33" borderId="17" xfId="0" applyFont="1" applyFill="1" applyBorder="1" applyAlignment="1">
      <alignment vertical="center" wrapText="1"/>
    </xf>
    <xf numFmtId="0" fontId="14" fillId="33" borderId="14" xfId="0" applyFont="1" applyFill="1" applyBorder="1" applyAlignment="1">
      <alignment vertical="center" wrapText="1"/>
    </xf>
    <xf numFmtId="0" fontId="14" fillId="33" borderId="17" xfId="0" applyFont="1" applyFill="1" applyBorder="1" applyAlignment="1">
      <alignment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vertical="center" wrapText="1"/>
    </xf>
    <xf numFmtId="0" fontId="14" fillId="33" borderId="11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top" wrapText="1"/>
    </xf>
    <xf numFmtId="0" fontId="4" fillId="33" borderId="12" xfId="0" applyFont="1" applyFill="1" applyBorder="1" applyAlignment="1">
      <alignment vertical="top" wrapText="1"/>
    </xf>
    <xf numFmtId="0" fontId="14" fillId="33" borderId="10" xfId="0" applyFont="1" applyFill="1" applyBorder="1" applyAlignment="1">
      <alignment/>
    </xf>
    <xf numFmtId="0" fontId="4" fillId="33" borderId="18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/>
    </xf>
    <xf numFmtId="0" fontId="4" fillId="33" borderId="17" xfId="0" applyFont="1" applyFill="1" applyBorder="1" applyAlignment="1">
      <alignment horizontal="center"/>
    </xf>
    <xf numFmtId="0" fontId="4" fillId="33" borderId="17" xfId="0" applyFont="1" applyFill="1" applyBorder="1" applyAlignment="1">
      <alignment vertical="top" wrapText="1"/>
    </xf>
    <xf numFmtId="0" fontId="4" fillId="33" borderId="18" xfId="0" applyFont="1" applyFill="1" applyBorder="1" applyAlignment="1">
      <alignment/>
    </xf>
    <xf numFmtId="0" fontId="14" fillId="33" borderId="18" xfId="0" applyFont="1" applyFill="1" applyBorder="1" applyAlignment="1">
      <alignment/>
    </xf>
    <xf numFmtId="0" fontId="4" fillId="33" borderId="14" xfId="0" applyFont="1" applyFill="1" applyBorder="1" applyAlignment="1">
      <alignment horizontal="center"/>
    </xf>
    <xf numFmtId="0" fontId="14" fillId="33" borderId="11" xfId="0" applyFont="1" applyFill="1" applyBorder="1" applyAlignment="1">
      <alignment/>
    </xf>
    <xf numFmtId="0" fontId="4" fillId="33" borderId="18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0" fontId="14" fillId="33" borderId="14" xfId="0" applyFont="1" applyFill="1" applyBorder="1" applyAlignment="1">
      <alignment vertical="center"/>
    </xf>
    <xf numFmtId="0" fontId="14" fillId="33" borderId="17" xfId="0" applyFont="1" applyFill="1" applyBorder="1" applyAlignment="1">
      <alignment vertical="center"/>
    </xf>
    <xf numFmtId="0" fontId="14" fillId="33" borderId="15" xfId="0" applyFont="1" applyFill="1" applyBorder="1" applyAlignment="1">
      <alignment vertical="center"/>
    </xf>
    <xf numFmtId="0" fontId="14" fillId="33" borderId="17" xfId="0" applyFont="1" applyFill="1" applyBorder="1" applyAlignment="1">
      <alignment vertical="top" wrapText="1"/>
    </xf>
    <xf numFmtId="0" fontId="4" fillId="33" borderId="15" xfId="0" applyFont="1" applyFill="1" applyBorder="1" applyAlignment="1">
      <alignment/>
    </xf>
    <xf numFmtId="0" fontId="4" fillId="33" borderId="17" xfId="0" applyFont="1" applyFill="1" applyBorder="1" applyAlignment="1">
      <alignment horizontal="center" vertical="top" wrapText="1"/>
    </xf>
    <xf numFmtId="0" fontId="14" fillId="33" borderId="17" xfId="0" applyFont="1" applyFill="1" applyBorder="1" applyAlignment="1">
      <alignment/>
    </xf>
    <xf numFmtId="0" fontId="14" fillId="33" borderId="17" xfId="0" applyFont="1" applyFill="1" applyBorder="1" applyAlignment="1">
      <alignment wrapText="1"/>
    </xf>
    <xf numFmtId="0" fontId="4" fillId="33" borderId="14" xfId="0" applyFont="1" applyFill="1" applyBorder="1" applyAlignment="1">
      <alignment/>
    </xf>
    <xf numFmtId="0" fontId="4" fillId="33" borderId="19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top" wrapText="1"/>
    </xf>
    <xf numFmtId="0" fontId="14" fillId="33" borderId="10" xfId="0" applyFont="1" applyFill="1" applyBorder="1" applyAlignment="1">
      <alignment vertical="top" wrapText="1"/>
    </xf>
    <xf numFmtId="0" fontId="14" fillId="33" borderId="10" xfId="0" applyFont="1" applyFill="1" applyBorder="1" applyAlignment="1">
      <alignment vertical="center" wrapText="1"/>
    </xf>
    <xf numFmtId="0" fontId="14" fillId="33" borderId="10" xfId="0" applyFont="1" applyFill="1" applyBorder="1" applyAlignment="1">
      <alignment vertical="center"/>
    </xf>
    <xf numFmtId="0" fontId="14" fillId="33" borderId="10" xfId="0" applyFont="1" applyFill="1" applyBorder="1" applyAlignment="1">
      <alignment horizontal="left" wrapText="1"/>
    </xf>
    <xf numFmtId="0" fontId="25" fillId="0" borderId="12" xfId="0" applyFont="1" applyBorder="1" applyAlignment="1">
      <alignment horizontal="center" wrapText="1"/>
    </xf>
    <xf numFmtId="0" fontId="25" fillId="0" borderId="15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5" fillId="0" borderId="22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25" fillId="0" borderId="23" xfId="0" applyFont="1" applyBorder="1" applyAlignment="1">
      <alignment horizontal="center" vertical="top" wrapText="1"/>
    </xf>
    <xf numFmtId="0" fontId="26" fillId="0" borderId="22" xfId="0" applyFont="1" applyBorder="1" applyAlignment="1">
      <alignment horizontal="center" vertical="top" wrapText="1"/>
    </xf>
    <xf numFmtId="0" fontId="25" fillId="0" borderId="11" xfId="0" applyFont="1" applyBorder="1" applyAlignment="1">
      <alignment horizontal="center" wrapText="1"/>
    </xf>
    <xf numFmtId="2" fontId="12" fillId="33" borderId="11" xfId="0" applyNumberFormat="1" applyFont="1" applyFill="1" applyBorder="1" applyAlignment="1">
      <alignment vertical="top" wrapText="1"/>
    </xf>
    <xf numFmtId="2" fontId="12" fillId="33" borderId="24" xfId="0" applyNumberFormat="1" applyFont="1" applyFill="1" applyBorder="1" applyAlignment="1">
      <alignment vertical="top" wrapText="1"/>
    </xf>
    <xf numFmtId="2" fontId="12" fillId="33" borderId="16" xfId="0" applyNumberFormat="1" applyFont="1" applyFill="1" applyBorder="1" applyAlignment="1">
      <alignment vertical="top" wrapText="1"/>
    </xf>
    <xf numFmtId="2" fontId="12" fillId="33" borderId="25" xfId="0" applyNumberFormat="1" applyFont="1" applyFill="1" applyBorder="1" applyAlignment="1">
      <alignment vertical="top" wrapText="1"/>
    </xf>
    <xf numFmtId="2" fontId="12" fillId="33" borderId="0" xfId="0" applyNumberFormat="1" applyFont="1" applyFill="1" applyBorder="1" applyAlignment="1">
      <alignment vertical="top" wrapText="1"/>
    </xf>
    <xf numFmtId="2" fontId="12" fillId="0" borderId="11" xfId="0" applyNumberFormat="1" applyFont="1" applyBorder="1" applyAlignment="1">
      <alignment/>
    </xf>
    <xf numFmtId="2" fontId="12" fillId="0" borderId="24" xfId="0" applyNumberFormat="1" applyFont="1" applyBorder="1" applyAlignment="1">
      <alignment/>
    </xf>
    <xf numFmtId="2" fontId="12" fillId="0" borderId="16" xfId="0" applyNumberFormat="1" applyFont="1" applyBorder="1" applyAlignment="1">
      <alignment/>
    </xf>
    <xf numFmtId="2" fontId="12" fillId="0" borderId="14" xfId="0" applyNumberFormat="1" applyFont="1" applyBorder="1" applyAlignment="1">
      <alignment/>
    </xf>
    <xf numFmtId="2" fontId="12" fillId="33" borderId="12" xfId="0" applyNumberFormat="1" applyFont="1" applyFill="1" applyBorder="1" applyAlignment="1">
      <alignment vertical="top" wrapText="1"/>
    </xf>
    <xf numFmtId="2" fontId="12" fillId="0" borderId="12" xfId="0" applyNumberFormat="1" applyFont="1" applyBorder="1" applyAlignment="1">
      <alignment/>
    </xf>
    <xf numFmtId="2" fontId="12" fillId="0" borderId="25" xfId="0" applyNumberFormat="1" applyFont="1" applyBorder="1" applyAlignment="1">
      <alignment/>
    </xf>
    <xf numFmtId="2" fontId="12" fillId="0" borderId="0" xfId="0" applyNumberFormat="1" applyFont="1" applyBorder="1" applyAlignment="1">
      <alignment/>
    </xf>
    <xf numFmtId="2" fontId="12" fillId="0" borderId="15" xfId="0" applyNumberFormat="1" applyFont="1" applyBorder="1" applyAlignment="1">
      <alignment/>
    </xf>
    <xf numFmtId="2" fontId="12" fillId="33" borderId="10" xfId="0" applyNumberFormat="1" applyFont="1" applyFill="1" applyBorder="1" applyAlignment="1">
      <alignment vertical="top" wrapText="1"/>
    </xf>
    <xf numFmtId="2" fontId="12" fillId="0" borderId="10" xfId="0" applyNumberFormat="1" applyFont="1" applyBorder="1" applyAlignment="1">
      <alignment/>
    </xf>
    <xf numFmtId="2" fontId="5" fillId="33" borderId="11" xfId="0" applyNumberFormat="1" applyFont="1" applyFill="1" applyBorder="1" applyAlignment="1">
      <alignment vertical="top" wrapText="1"/>
    </xf>
    <xf numFmtId="2" fontId="5" fillId="33" borderId="10" xfId="0" applyNumberFormat="1" applyFont="1" applyFill="1" applyBorder="1" applyAlignment="1">
      <alignment vertical="top" wrapText="1"/>
    </xf>
    <xf numFmtId="2" fontId="5" fillId="33" borderId="17" xfId="0" applyNumberFormat="1" applyFont="1" applyFill="1" applyBorder="1" applyAlignment="1">
      <alignment vertical="top" wrapText="1"/>
    </xf>
    <xf numFmtId="2" fontId="5" fillId="33" borderId="26" xfId="0" applyNumberFormat="1" applyFont="1" applyFill="1" applyBorder="1" applyAlignment="1">
      <alignment vertical="top" wrapText="1"/>
    </xf>
    <xf numFmtId="2" fontId="12" fillId="33" borderId="10" xfId="0" applyNumberFormat="1" applyFont="1" applyFill="1" applyBorder="1" applyAlignment="1">
      <alignment/>
    </xf>
    <xf numFmtId="2" fontId="12" fillId="33" borderId="10" xfId="0" applyNumberFormat="1" applyFont="1" applyFill="1" applyBorder="1" applyAlignment="1">
      <alignment vertical="top"/>
    </xf>
    <xf numFmtId="2" fontId="12" fillId="0" borderId="10" xfId="0" applyNumberFormat="1" applyFont="1" applyBorder="1" applyAlignment="1">
      <alignment/>
    </xf>
    <xf numFmtId="2" fontId="12" fillId="33" borderId="10" xfId="0" applyNumberFormat="1" applyFont="1" applyFill="1" applyBorder="1" applyAlignment="1">
      <alignment wrapText="1"/>
    </xf>
    <xf numFmtId="2" fontId="5" fillId="33" borderId="10" xfId="0" applyNumberFormat="1" applyFont="1" applyFill="1" applyBorder="1" applyAlignment="1">
      <alignment/>
    </xf>
    <xf numFmtId="2" fontId="12" fillId="33" borderId="26" xfId="0" applyNumberFormat="1" applyFont="1" applyFill="1" applyBorder="1" applyAlignment="1">
      <alignment vertical="top"/>
    </xf>
    <xf numFmtId="2" fontId="12" fillId="33" borderId="17" xfId="0" applyNumberFormat="1" applyFont="1" applyFill="1" applyBorder="1" applyAlignment="1">
      <alignment vertical="top"/>
    </xf>
    <xf numFmtId="2" fontId="12" fillId="33" borderId="12" xfId="0" applyNumberFormat="1" applyFont="1" applyFill="1" applyBorder="1" applyAlignment="1">
      <alignment wrapText="1"/>
    </xf>
    <xf numFmtId="2" fontId="12" fillId="33" borderId="0" xfId="0" applyNumberFormat="1" applyFont="1" applyFill="1" applyBorder="1" applyAlignment="1">
      <alignment wrapText="1"/>
    </xf>
    <xf numFmtId="2" fontId="12" fillId="33" borderId="15" xfId="0" applyNumberFormat="1" applyFont="1" applyFill="1" applyBorder="1" applyAlignment="1">
      <alignment wrapText="1"/>
    </xf>
    <xf numFmtId="2" fontId="12" fillId="33" borderId="11" xfId="0" applyNumberFormat="1" applyFont="1" applyFill="1" applyBorder="1" applyAlignment="1">
      <alignment wrapText="1"/>
    </xf>
    <xf numFmtId="2" fontId="12" fillId="33" borderId="24" xfId="0" applyNumberFormat="1" applyFont="1" applyFill="1" applyBorder="1" applyAlignment="1">
      <alignment wrapText="1"/>
    </xf>
    <xf numFmtId="2" fontId="12" fillId="33" borderId="16" xfId="0" applyNumberFormat="1" applyFont="1" applyFill="1" applyBorder="1" applyAlignment="1">
      <alignment wrapText="1"/>
    </xf>
    <xf numFmtId="2" fontId="12" fillId="0" borderId="12" xfId="0" applyNumberFormat="1" applyFont="1" applyBorder="1" applyAlignment="1">
      <alignment/>
    </xf>
    <xf numFmtId="2" fontId="12" fillId="0" borderId="0" xfId="0" applyNumberFormat="1" applyFont="1" applyBorder="1" applyAlignment="1">
      <alignment/>
    </xf>
    <xf numFmtId="2" fontId="12" fillId="0" borderId="15" xfId="0" applyNumberFormat="1" applyFont="1" applyBorder="1" applyAlignment="1">
      <alignment/>
    </xf>
    <xf numFmtId="2" fontId="12" fillId="33" borderId="12" xfId="0" applyNumberFormat="1" applyFont="1" applyFill="1" applyBorder="1" applyAlignment="1">
      <alignment horizontal="right" wrapText="1"/>
    </xf>
    <xf numFmtId="2" fontId="12" fillId="33" borderId="14" xfId="0" applyNumberFormat="1" applyFont="1" applyFill="1" applyBorder="1" applyAlignment="1">
      <alignment vertical="top" wrapText="1"/>
    </xf>
    <xf numFmtId="2" fontId="5" fillId="33" borderId="12" xfId="0" applyNumberFormat="1" applyFont="1" applyFill="1" applyBorder="1" applyAlignment="1">
      <alignment wrapText="1"/>
    </xf>
    <xf numFmtId="2" fontId="5" fillId="33" borderId="10" xfId="0" applyNumberFormat="1" applyFont="1" applyFill="1" applyBorder="1" applyAlignment="1">
      <alignment wrapText="1"/>
    </xf>
    <xf numFmtId="2" fontId="5" fillId="33" borderId="15" xfId="0" applyNumberFormat="1" applyFont="1" applyFill="1" applyBorder="1" applyAlignment="1">
      <alignment wrapText="1"/>
    </xf>
    <xf numFmtId="2" fontId="5" fillId="33" borderId="25" xfId="0" applyNumberFormat="1" applyFont="1" applyFill="1" applyBorder="1" applyAlignment="1">
      <alignment wrapText="1"/>
    </xf>
    <xf numFmtId="2" fontId="12" fillId="33" borderId="10" xfId="0" applyNumberFormat="1" applyFont="1" applyFill="1" applyBorder="1" applyAlignment="1">
      <alignment horizontal="right" wrapText="1"/>
    </xf>
    <xf numFmtId="2" fontId="5" fillId="33" borderId="22" xfId="0" applyNumberFormat="1" applyFont="1" applyFill="1" applyBorder="1" applyAlignment="1">
      <alignment horizontal="right" wrapText="1"/>
    </xf>
    <xf numFmtId="2" fontId="5" fillId="33" borderId="18" xfId="0" applyNumberFormat="1" applyFont="1" applyFill="1" applyBorder="1" applyAlignment="1">
      <alignment horizontal="right" wrapText="1"/>
    </xf>
    <xf numFmtId="2" fontId="5" fillId="33" borderId="27" xfId="0" applyNumberFormat="1" applyFont="1" applyFill="1" applyBorder="1" applyAlignment="1">
      <alignment horizontal="right" wrapText="1"/>
    </xf>
    <xf numFmtId="2" fontId="12" fillId="33" borderId="10" xfId="0" applyNumberFormat="1" applyFont="1" applyFill="1" applyBorder="1" applyAlignment="1">
      <alignment vertical="center" wrapText="1"/>
    </xf>
    <xf numFmtId="2" fontId="12" fillId="33" borderId="26" xfId="0" applyNumberFormat="1" applyFont="1" applyFill="1" applyBorder="1" applyAlignment="1">
      <alignment vertical="center" wrapText="1"/>
    </xf>
    <xf numFmtId="2" fontId="12" fillId="33" borderId="26" xfId="0" applyNumberFormat="1" applyFont="1" applyFill="1" applyBorder="1" applyAlignment="1">
      <alignment vertical="top" wrapText="1"/>
    </xf>
    <xf numFmtId="2" fontId="12" fillId="33" borderId="28" xfId="0" applyNumberFormat="1" applyFont="1" applyFill="1" applyBorder="1" applyAlignment="1">
      <alignment vertical="top" wrapText="1"/>
    </xf>
    <xf numFmtId="2" fontId="12" fillId="0" borderId="26" xfId="0" applyNumberFormat="1" applyFont="1" applyBorder="1" applyAlignment="1">
      <alignment/>
    </xf>
    <xf numFmtId="2" fontId="12" fillId="0" borderId="28" xfId="0" applyNumberFormat="1" applyFont="1" applyBorder="1" applyAlignment="1">
      <alignment/>
    </xf>
    <xf numFmtId="2" fontId="12" fillId="0" borderId="17" xfId="0" applyNumberFormat="1" applyFont="1" applyBorder="1" applyAlignment="1">
      <alignment/>
    </xf>
    <xf numFmtId="2" fontId="12" fillId="33" borderId="11" xfId="0" applyNumberFormat="1" applyFont="1" applyFill="1" applyBorder="1" applyAlignment="1">
      <alignment vertical="center" wrapText="1"/>
    </xf>
    <xf numFmtId="2" fontId="12" fillId="33" borderId="24" xfId="0" applyNumberFormat="1" applyFont="1" applyFill="1" applyBorder="1" applyAlignment="1">
      <alignment vertical="center" wrapText="1"/>
    </xf>
    <xf numFmtId="2" fontId="12" fillId="33" borderId="26" xfId="0" applyNumberFormat="1" applyFont="1" applyFill="1" applyBorder="1" applyAlignment="1">
      <alignment wrapText="1"/>
    </xf>
    <xf numFmtId="2" fontId="12" fillId="33" borderId="28" xfId="0" applyNumberFormat="1" applyFont="1" applyFill="1" applyBorder="1" applyAlignment="1">
      <alignment wrapText="1"/>
    </xf>
    <xf numFmtId="2" fontId="12" fillId="0" borderId="26" xfId="0" applyNumberFormat="1" applyFont="1" applyBorder="1" applyAlignment="1">
      <alignment/>
    </xf>
    <xf numFmtId="2" fontId="12" fillId="0" borderId="28" xfId="0" applyNumberFormat="1" applyFont="1" applyBorder="1" applyAlignment="1">
      <alignment/>
    </xf>
    <xf numFmtId="2" fontId="5" fillId="33" borderId="10" xfId="0" applyNumberFormat="1" applyFont="1" applyFill="1" applyBorder="1" applyAlignment="1">
      <alignment vertical="center" wrapText="1"/>
    </xf>
    <xf numFmtId="2" fontId="12" fillId="33" borderId="28" xfId="0" applyNumberFormat="1" applyFont="1" applyFill="1" applyBorder="1" applyAlignment="1">
      <alignment vertical="center" wrapText="1"/>
    </xf>
    <xf numFmtId="2" fontId="12" fillId="33" borderId="17" xfId="0" applyNumberFormat="1" applyFont="1" applyFill="1" applyBorder="1" applyAlignment="1">
      <alignment vertical="center" wrapText="1"/>
    </xf>
    <xf numFmtId="2" fontId="12" fillId="33" borderId="17" xfId="0" applyNumberFormat="1" applyFont="1" applyFill="1" applyBorder="1" applyAlignment="1">
      <alignment vertical="top" wrapText="1"/>
    </xf>
    <xf numFmtId="2" fontId="12" fillId="0" borderId="10" xfId="0" applyNumberFormat="1" applyFont="1" applyBorder="1" applyAlignment="1">
      <alignment vertical="center"/>
    </xf>
    <xf numFmtId="2" fontId="12" fillId="0" borderId="28" xfId="0" applyNumberFormat="1" applyFont="1" applyBorder="1" applyAlignment="1">
      <alignment vertical="center"/>
    </xf>
    <xf numFmtId="2" fontId="12" fillId="0" borderId="17" xfId="0" applyNumberFormat="1" applyFont="1" applyBorder="1" applyAlignment="1">
      <alignment vertical="center"/>
    </xf>
    <xf numFmtId="2" fontId="12" fillId="33" borderId="12" xfId="0" applyNumberFormat="1" applyFont="1" applyFill="1" applyBorder="1" applyAlignment="1">
      <alignment vertical="center" wrapText="1"/>
    </xf>
    <xf numFmtId="2" fontId="12" fillId="33" borderId="0" xfId="0" applyNumberFormat="1" applyFont="1" applyFill="1" applyBorder="1" applyAlignment="1">
      <alignment vertical="center" wrapText="1"/>
    </xf>
    <xf numFmtId="2" fontId="12" fillId="33" borderId="15" xfId="0" applyNumberFormat="1" applyFont="1" applyFill="1" applyBorder="1" applyAlignment="1">
      <alignment vertical="center" wrapText="1"/>
    </xf>
    <xf numFmtId="2" fontId="12" fillId="33" borderId="15" xfId="0" applyNumberFormat="1" applyFont="1" applyFill="1" applyBorder="1" applyAlignment="1">
      <alignment vertical="top" wrapText="1"/>
    </xf>
    <xf numFmtId="2" fontId="12" fillId="0" borderId="12" xfId="0" applyNumberFormat="1" applyFont="1" applyBorder="1" applyAlignment="1">
      <alignment vertical="center"/>
    </xf>
    <xf numFmtId="2" fontId="12" fillId="0" borderId="0" xfId="0" applyNumberFormat="1" applyFont="1" applyBorder="1" applyAlignment="1">
      <alignment vertical="center"/>
    </xf>
    <xf numFmtId="2" fontId="12" fillId="0" borderId="15" xfId="0" applyNumberFormat="1" applyFont="1" applyBorder="1" applyAlignment="1">
      <alignment vertical="center"/>
    </xf>
    <xf numFmtId="2" fontId="12" fillId="33" borderId="10" xfId="0" applyNumberFormat="1" applyFont="1" applyFill="1" applyBorder="1" applyAlignment="1">
      <alignment horizontal="right" vertical="center" wrapText="1"/>
    </xf>
    <xf numFmtId="2" fontId="12" fillId="0" borderId="10" xfId="0" applyNumberFormat="1" applyFont="1" applyBorder="1" applyAlignment="1">
      <alignment horizontal="right"/>
    </xf>
    <xf numFmtId="2" fontId="12" fillId="33" borderId="16" xfId="0" applyNumberFormat="1" applyFont="1" applyFill="1" applyBorder="1" applyAlignment="1">
      <alignment vertical="center" wrapText="1"/>
    </xf>
    <xf numFmtId="2" fontId="12" fillId="33" borderId="14" xfId="0" applyNumberFormat="1" applyFont="1" applyFill="1" applyBorder="1" applyAlignment="1">
      <alignment vertical="center" wrapText="1"/>
    </xf>
    <xf numFmtId="2" fontId="12" fillId="33" borderId="14" xfId="0" applyNumberFormat="1" applyFont="1" applyFill="1" applyBorder="1" applyAlignment="1">
      <alignment wrapText="1"/>
    </xf>
    <xf numFmtId="2" fontId="12" fillId="0" borderId="11" xfId="0" applyNumberFormat="1" applyFont="1" applyBorder="1" applyAlignment="1">
      <alignment/>
    </xf>
    <xf numFmtId="2" fontId="12" fillId="0" borderId="24" xfId="0" applyNumberFormat="1" applyFont="1" applyBorder="1" applyAlignment="1">
      <alignment/>
    </xf>
    <xf numFmtId="2" fontId="12" fillId="0" borderId="16" xfId="0" applyNumberFormat="1" applyFont="1" applyBorder="1" applyAlignment="1">
      <alignment/>
    </xf>
    <xf numFmtId="2" fontId="12" fillId="33" borderId="17" xfId="0" applyNumberFormat="1" applyFont="1" applyFill="1" applyBorder="1" applyAlignment="1">
      <alignment wrapText="1"/>
    </xf>
    <xf numFmtId="2" fontId="12" fillId="0" borderId="17" xfId="0" applyNumberFormat="1" applyFont="1" applyBorder="1" applyAlignment="1">
      <alignment/>
    </xf>
    <xf numFmtId="2" fontId="5" fillId="33" borderId="11" xfId="0" applyNumberFormat="1" applyFont="1" applyFill="1" applyBorder="1" applyAlignment="1">
      <alignment vertical="center" wrapText="1"/>
    </xf>
    <xf numFmtId="2" fontId="5" fillId="33" borderId="14" xfId="0" applyNumberFormat="1" applyFont="1" applyFill="1" applyBorder="1" applyAlignment="1">
      <alignment vertical="center" wrapText="1"/>
    </xf>
    <xf numFmtId="2" fontId="5" fillId="33" borderId="24" xfId="0" applyNumberFormat="1" applyFont="1" applyFill="1" applyBorder="1" applyAlignment="1">
      <alignment vertical="center" wrapText="1"/>
    </xf>
    <xf numFmtId="2" fontId="12" fillId="33" borderId="16" xfId="0" applyNumberFormat="1" applyFont="1" applyFill="1" applyBorder="1" applyAlignment="1">
      <alignment/>
    </xf>
    <xf numFmtId="2" fontId="12" fillId="33" borderId="11" xfId="0" applyNumberFormat="1" applyFont="1" applyFill="1" applyBorder="1" applyAlignment="1">
      <alignment/>
    </xf>
    <xf numFmtId="2" fontId="12" fillId="33" borderId="24" xfId="0" applyNumberFormat="1" applyFont="1" applyFill="1" applyBorder="1" applyAlignment="1">
      <alignment/>
    </xf>
    <xf numFmtId="2" fontId="12" fillId="33" borderId="0" xfId="0" applyNumberFormat="1" applyFont="1" applyFill="1" applyBorder="1" applyAlignment="1">
      <alignment/>
    </xf>
    <xf numFmtId="2" fontId="12" fillId="33" borderId="12" xfId="0" applyNumberFormat="1" applyFont="1" applyFill="1" applyBorder="1" applyAlignment="1">
      <alignment/>
    </xf>
    <xf numFmtId="2" fontId="12" fillId="33" borderId="25" xfId="0" applyNumberFormat="1" applyFont="1" applyFill="1" applyBorder="1" applyAlignment="1">
      <alignment/>
    </xf>
    <xf numFmtId="2" fontId="12" fillId="33" borderId="10" xfId="0" applyNumberFormat="1" applyFont="1" applyFill="1" applyBorder="1" applyAlignment="1">
      <alignment vertical="center"/>
    </xf>
    <xf numFmtId="2" fontId="12" fillId="33" borderId="23" xfId="0" applyNumberFormat="1" applyFont="1" applyFill="1" applyBorder="1" applyAlignment="1">
      <alignment/>
    </xf>
    <xf numFmtId="2" fontId="12" fillId="33" borderId="22" xfId="0" applyNumberFormat="1" applyFont="1" applyFill="1" applyBorder="1" applyAlignment="1">
      <alignment/>
    </xf>
    <xf numFmtId="2" fontId="12" fillId="33" borderId="18" xfId="0" applyNumberFormat="1" applyFont="1" applyFill="1" applyBorder="1" applyAlignment="1">
      <alignment vertical="top" wrapText="1"/>
    </xf>
    <xf numFmtId="2" fontId="12" fillId="33" borderId="22" xfId="0" applyNumberFormat="1" applyFont="1" applyFill="1" applyBorder="1" applyAlignment="1">
      <alignment vertical="top" wrapText="1"/>
    </xf>
    <xf numFmtId="2" fontId="12" fillId="33" borderId="23" xfId="0" applyNumberFormat="1" applyFont="1" applyFill="1" applyBorder="1" applyAlignment="1">
      <alignment vertical="top" wrapText="1"/>
    </xf>
    <xf numFmtId="2" fontId="12" fillId="0" borderId="22" xfId="0" applyNumberFormat="1" applyFont="1" applyBorder="1" applyAlignment="1">
      <alignment/>
    </xf>
    <xf numFmtId="2" fontId="12" fillId="0" borderId="23" xfId="0" applyNumberFormat="1" applyFont="1" applyBorder="1" applyAlignment="1">
      <alignment/>
    </xf>
    <xf numFmtId="2" fontId="12" fillId="33" borderId="27" xfId="0" applyNumberFormat="1" applyFont="1" applyFill="1" applyBorder="1" applyAlignment="1">
      <alignment/>
    </xf>
    <xf numFmtId="2" fontId="12" fillId="0" borderId="27" xfId="0" applyNumberFormat="1" applyFont="1" applyBorder="1" applyAlignment="1">
      <alignment/>
    </xf>
    <xf numFmtId="2" fontId="5" fillId="33" borderId="10" xfId="0" applyNumberFormat="1" applyFont="1" applyFill="1" applyBorder="1" applyAlignment="1">
      <alignment vertical="center"/>
    </xf>
    <xf numFmtId="2" fontId="12" fillId="33" borderId="26" xfId="0" applyNumberFormat="1" applyFont="1" applyFill="1" applyBorder="1" applyAlignment="1">
      <alignment/>
    </xf>
    <xf numFmtId="2" fontId="12" fillId="33" borderId="25" xfId="0" applyNumberFormat="1" applyFont="1" applyFill="1" applyBorder="1" applyAlignment="1">
      <alignment wrapText="1"/>
    </xf>
    <xf numFmtId="2" fontId="5" fillId="33" borderId="17" xfId="0" applyNumberFormat="1" applyFont="1" applyFill="1" applyBorder="1" applyAlignment="1">
      <alignment/>
    </xf>
    <xf numFmtId="2" fontId="12" fillId="33" borderId="27" xfId="0" applyNumberFormat="1" applyFont="1" applyFill="1" applyBorder="1" applyAlignment="1">
      <alignment vertical="top" wrapText="1"/>
    </xf>
    <xf numFmtId="2" fontId="12" fillId="0" borderId="22" xfId="0" applyNumberFormat="1" applyFont="1" applyBorder="1" applyAlignment="1">
      <alignment/>
    </xf>
    <xf numFmtId="2" fontId="12" fillId="0" borderId="27" xfId="0" applyNumberFormat="1" applyFont="1" applyBorder="1" applyAlignment="1">
      <alignment/>
    </xf>
    <xf numFmtId="2" fontId="12" fillId="0" borderId="23" xfId="0" applyNumberFormat="1" applyFont="1" applyBorder="1" applyAlignment="1">
      <alignment/>
    </xf>
    <xf numFmtId="2" fontId="12" fillId="0" borderId="18" xfId="0" applyNumberFormat="1" applyFont="1" applyBorder="1" applyAlignment="1">
      <alignment/>
    </xf>
    <xf numFmtId="2" fontId="12" fillId="33" borderId="14" xfId="0" applyNumberFormat="1" applyFont="1" applyFill="1" applyBorder="1" applyAlignment="1">
      <alignment/>
    </xf>
    <xf numFmtId="2" fontId="5" fillId="33" borderId="10" xfId="0" applyNumberFormat="1" applyFont="1" applyFill="1" applyBorder="1" applyAlignment="1">
      <alignment vertical="top"/>
    </xf>
    <xf numFmtId="2" fontId="5" fillId="33" borderId="26" xfId="0" applyNumberFormat="1" applyFont="1" applyFill="1" applyBorder="1" applyAlignment="1">
      <alignment vertical="top"/>
    </xf>
    <xf numFmtId="2" fontId="5" fillId="33" borderId="17" xfId="0" applyNumberFormat="1" applyFont="1" applyFill="1" applyBorder="1" applyAlignment="1">
      <alignment vertical="top"/>
    </xf>
    <xf numFmtId="2" fontId="12" fillId="33" borderId="12" xfId="0" applyNumberFormat="1" applyFont="1" applyFill="1" applyBorder="1" applyAlignment="1">
      <alignment vertical="top"/>
    </xf>
    <xf numFmtId="2" fontId="12" fillId="33" borderId="25" xfId="0" applyNumberFormat="1" applyFont="1" applyFill="1" applyBorder="1" applyAlignment="1">
      <alignment vertical="top"/>
    </xf>
    <xf numFmtId="2" fontId="12" fillId="33" borderId="16" xfId="0" applyNumberFormat="1" applyFont="1" applyFill="1" applyBorder="1" applyAlignment="1">
      <alignment vertical="center"/>
    </xf>
    <xf numFmtId="2" fontId="12" fillId="33" borderId="11" xfId="0" applyNumberFormat="1" applyFont="1" applyFill="1" applyBorder="1" applyAlignment="1">
      <alignment vertical="center"/>
    </xf>
    <xf numFmtId="2" fontId="5" fillId="33" borderId="22" xfId="0" applyNumberFormat="1" applyFont="1" applyFill="1" applyBorder="1" applyAlignment="1">
      <alignment vertical="center"/>
    </xf>
    <xf numFmtId="2" fontId="12" fillId="0" borderId="14" xfId="0" applyNumberFormat="1" applyFont="1" applyBorder="1" applyAlignment="1">
      <alignment/>
    </xf>
    <xf numFmtId="2" fontId="12" fillId="33" borderId="28" xfId="0" applyNumberFormat="1" applyFont="1" applyFill="1" applyBorder="1" applyAlignment="1">
      <alignment/>
    </xf>
    <xf numFmtId="2" fontId="12" fillId="33" borderId="12" xfId="0" applyNumberFormat="1" applyFont="1" applyFill="1" applyBorder="1" applyAlignment="1">
      <alignment vertical="center"/>
    </xf>
    <xf numFmtId="2" fontId="12" fillId="33" borderId="25" xfId="0" applyNumberFormat="1" applyFont="1" applyFill="1" applyBorder="1" applyAlignment="1">
      <alignment vertical="center"/>
    </xf>
    <xf numFmtId="2" fontId="12" fillId="0" borderId="25" xfId="0" applyNumberFormat="1" applyFont="1" applyBorder="1" applyAlignment="1">
      <alignment/>
    </xf>
    <xf numFmtId="2" fontId="5" fillId="33" borderId="26" xfId="0" applyNumberFormat="1" applyFont="1" applyFill="1" applyBorder="1" applyAlignment="1">
      <alignment/>
    </xf>
    <xf numFmtId="2" fontId="12" fillId="33" borderId="18" xfId="0" applyNumberFormat="1" applyFont="1" applyFill="1" applyBorder="1" applyAlignment="1">
      <alignment wrapText="1"/>
    </xf>
    <xf numFmtId="2" fontId="12" fillId="33" borderId="22" xfId="0" applyNumberFormat="1" applyFont="1" applyFill="1" applyBorder="1" applyAlignment="1">
      <alignment wrapText="1"/>
    </xf>
    <xf numFmtId="2" fontId="12" fillId="33" borderId="23" xfId="0" applyNumberFormat="1" applyFont="1" applyFill="1" applyBorder="1" applyAlignment="1">
      <alignment wrapText="1"/>
    </xf>
    <xf numFmtId="2" fontId="12" fillId="0" borderId="18" xfId="0" applyNumberFormat="1" applyFont="1" applyBorder="1" applyAlignment="1">
      <alignment/>
    </xf>
    <xf numFmtId="2" fontId="5" fillId="33" borderId="11" xfId="0" applyNumberFormat="1" applyFont="1" applyFill="1" applyBorder="1" applyAlignment="1">
      <alignment/>
    </xf>
    <xf numFmtId="2" fontId="5" fillId="33" borderId="14" xfId="0" applyNumberFormat="1" applyFont="1" applyFill="1" applyBorder="1" applyAlignment="1">
      <alignment/>
    </xf>
    <xf numFmtId="2" fontId="5" fillId="33" borderId="24" xfId="0" applyNumberFormat="1" applyFont="1" applyFill="1" applyBorder="1" applyAlignment="1">
      <alignment/>
    </xf>
    <xf numFmtId="2" fontId="12" fillId="33" borderId="11" xfId="0" applyNumberFormat="1" applyFont="1" applyFill="1" applyBorder="1" applyAlignment="1">
      <alignment vertical="top"/>
    </xf>
    <xf numFmtId="2" fontId="12" fillId="33" borderId="24" xfId="0" applyNumberFormat="1" applyFont="1" applyFill="1" applyBorder="1" applyAlignment="1">
      <alignment vertical="top"/>
    </xf>
    <xf numFmtId="2" fontId="12" fillId="33" borderId="16" xfId="0" applyNumberFormat="1" applyFont="1" applyFill="1" applyBorder="1" applyAlignment="1">
      <alignment vertical="top"/>
    </xf>
    <xf numFmtId="2" fontId="5" fillId="33" borderId="29" xfId="0" applyNumberFormat="1" applyFont="1" applyFill="1" applyBorder="1" applyAlignment="1">
      <alignment/>
    </xf>
    <xf numFmtId="2" fontId="5" fillId="33" borderId="19" xfId="0" applyNumberFormat="1" applyFont="1" applyFill="1" applyBorder="1" applyAlignment="1">
      <alignment/>
    </xf>
    <xf numFmtId="2" fontId="5" fillId="33" borderId="30" xfId="0" applyNumberFormat="1" applyFont="1" applyFill="1" applyBorder="1" applyAlignment="1">
      <alignment/>
    </xf>
    <xf numFmtId="2" fontId="5" fillId="33" borderId="31" xfId="0" applyNumberFormat="1" applyFont="1" applyFill="1" applyBorder="1" applyAlignment="1">
      <alignment/>
    </xf>
    <xf numFmtId="2" fontId="5" fillId="33" borderId="32" xfId="0" applyNumberFormat="1" applyFont="1" applyFill="1" applyBorder="1" applyAlignment="1">
      <alignment/>
    </xf>
    <xf numFmtId="2" fontId="5" fillId="33" borderId="33" xfId="0" applyNumberFormat="1" applyFont="1" applyFill="1" applyBorder="1" applyAlignment="1">
      <alignment/>
    </xf>
    <xf numFmtId="2" fontId="5" fillId="33" borderId="34" xfId="0" applyNumberFormat="1" applyFont="1" applyFill="1" applyBorder="1" applyAlignment="1">
      <alignment/>
    </xf>
    <xf numFmtId="0" fontId="27" fillId="0" borderId="12" xfId="0" applyFont="1" applyBorder="1" applyAlignment="1">
      <alignment horizontal="center" wrapText="1"/>
    </xf>
    <xf numFmtId="0" fontId="14" fillId="33" borderId="18" xfId="0" applyFont="1" applyFill="1" applyBorder="1" applyAlignment="1">
      <alignment horizontal="left" wrapText="1"/>
    </xf>
    <xf numFmtId="2" fontId="4" fillId="33" borderId="35" xfId="0" applyNumberFormat="1" applyFont="1" applyFill="1" applyBorder="1" applyAlignment="1">
      <alignment/>
    </xf>
    <xf numFmtId="0" fontId="2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14" fillId="33" borderId="17" xfId="0" applyFont="1" applyFill="1" applyBorder="1" applyAlignment="1">
      <alignment/>
    </xf>
    <xf numFmtId="0" fontId="6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16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77"/>
  <sheetViews>
    <sheetView showZeros="0" tabSelected="1" zoomScale="90" zoomScaleNormal="90" zoomScalePageLayoutView="0" workbookViewId="0" topLeftCell="A1">
      <selection activeCell="C20" sqref="C20"/>
    </sheetView>
  </sheetViews>
  <sheetFormatPr defaultColWidth="9.140625" defaultRowHeight="12.75"/>
  <cols>
    <col min="1" max="1" width="6.7109375" style="0" customWidth="1"/>
    <col min="2" max="2" width="5.57421875" style="0" customWidth="1"/>
    <col min="3" max="3" width="56.140625" style="0" customWidth="1"/>
    <col min="4" max="4" width="19.7109375" style="0" customWidth="1"/>
    <col min="5" max="5" width="19.140625" style="0" customWidth="1"/>
    <col min="6" max="6" width="19.28125" style="0" customWidth="1"/>
    <col min="7" max="7" width="19.57421875" style="0" customWidth="1"/>
    <col min="8" max="8" width="19.8515625" style="0" customWidth="1"/>
    <col min="9" max="9" width="19.7109375" style="0" customWidth="1"/>
    <col min="10" max="10" width="10.421875" style="0" bestFit="1" customWidth="1"/>
  </cols>
  <sheetData>
    <row r="1" spans="2:5" ht="12.75">
      <c r="B1" s="2" t="s">
        <v>59</v>
      </c>
      <c r="C1" s="2"/>
      <c r="E1" s="3"/>
    </row>
    <row r="2" ht="20.25">
      <c r="C2" s="51" t="s">
        <v>164</v>
      </c>
    </row>
    <row r="3" spans="2:5" ht="20.25">
      <c r="B3" s="2" t="s">
        <v>59</v>
      </c>
      <c r="C3" s="51" t="s">
        <v>163</v>
      </c>
      <c r="E3" s="3"/>
    </row>
    <row r="4" spans="3:5" ht="18">
      <c r="C4" s="4"/>
      <c r="E4" s="1" t="s">
        <v>213</v>
      </c>
    </row>
    <row r="5" ht="16.5" thickBot="1">
      <c r="I5" s="12" t="s">
        <v>86</v>
      </c>
    </row>
    <row r="6" spans="2:10" ht="18" customHeight="1">
      <c r="B6" s="9" t="s">
        <v>27</v>
      </c>
      <c r="C6" s="16" t="s">
        <v>27</v>
      </c>
      <c r="D6" s="15"/>
      <c r="E6" s="19"/>
      <c r="F6" s="19"/>
      <c r="G6" s="19"/>
      <c r="H6" s="48" t="s">
        <v>153</v>
      </c>
      <c r="I6" s="48" t="s">
        <v>154</v>
      </c>
      <c r="J6" s="13"/>
    </row>
    <row r="7" spans="2:10" ht="18" customHeight="1">
      <c r="B7" s="10" t="s">
        <v>155</v>
      </c>
      <c r="C7" s="17" t="s">
        <v>156</v>
      </c>
      <c r="D7" s="18" t="s">
        <v>28</v>
      </c>
      <c r="E7" s="11" t="s">
        <v>29</v>
      </c>
      <c r="F7" s="11" t="s">
        <v>39</v>
      </c>
      <c r="G7" s="11" t="s">
        <v>157</v>
      </c>
      <c r="H7" s="49" t="s">
        <v>158</v>
      </c>
      <c r="I7" s="50" t="s">
        <v>159</v>
      </c>
      <c r="J7" s="13"/>
    </row>
    <row r="8" spans="2:10" ht="18" customHeight="1">
      <c r="B8" s="10" t="s">
        <v>160</v>
      </c>
      <c r="C8" s="17"/>
      <c r="D8" s="18"/>
      <c r="E8" s="11" t="s">
        <v>161</v>
      </c>
      <c r="F8" s="11"/>
      <c r="G8" s="11"/>
      <c r="H8" s="254" t="s">
        <v>161</v>
      </c>
      <c r="I8" s="254" t="s">
        <v>162</v>
      </c>
      <c r="J8" s="13"/>
    </row>
    <row r="9" spans="2:10" ht="15.75">
      <c r="B9" s="20" t="s">
        <v>81</v>
      </c>
      <c r="C9" s="36">
        <v>1</v>
      </c>
      <c r="D9" s="8">
        <v>2</v>
      </c>
      <c r="E9" s="8">
        <v>3</v>
      </c>
      <c r="F9" s="21">
        <v>4</v>
      </c>
      <c r="G9" s="8">
        <v>5</v>
      </c>
      <c r="H9" s="31" t="s">
        <v>82</v>
      </c>
      <c r="I9" s="29" t="s">
        <v>83</v>
      </c>
      <c r="J9" s="13"/>
    </row>
    <row r="10" spans="2:10" ht="18.75">
      <c r="B10" s="14">
        <v>1</v>
      </c>
      <c r="C10" s="38" t="s">
        <v>141</v>
      </c>
      <c r="D10" s="22">
        <f>CSankarBOCEEXPSAN201112!S8</f>
        <v>19334.33</v>
      </c>
      <c r="E10" s="22">
        <f>CSankarBOCEEXPSAN201112!T8</f>
        <v>17647.85</v>
      </c>
      <c r="F10" s="22">
        <f>CSankarBOCEEXPSAN201112!U8</f>
        <v>16689</v>
      </c>
      <c r="G10" s="22">
        <f>CSankarBOCEEXPSAN201112!V8</f>
        <v>16469.43</v>
      </c>
      <c r="H10" s="32">
        <f aca="true" t="shared" si="0" ref="H10:H22">SUM(F10/E10)*100</f>
        <v>94.56676025691516</v>
      </c>
      <c r="I10" s="34">
        <f aca="true" t="shared" si="1" ref="I10:I23">SUM(G10/F10)*100</f>
        <v>98.68434298040626</v>
      </c>
      <c r="J10" s="13"/>
    </row>
    <row r="11" spans="2:10" ht="18.75">
      <c r="B11" s="14">
        <v>2</v>
      </c>
      <c r="C11" s="38" t="s">
        <v>210</v>
      </c>
      <c r="D11" s="22">
        <f>CSankarBOCEEXPSAN201112!S9</f>
        <v>1118.32</v>
      </c>
      <c r="E11" s="22">
        <f>CSankarBOCEEXPSAN201112!T9</f>
        <v>1909.58</v>
      </c>
      <c r="F11" s="22">
        <f>CSankarBOCEEXPSAN201112!U9</f>
        <v>4275.1</v>
      </c>
      <c r="G11" s="22">
        <f>CSankarBOCEEXPSAN201112!V9</f>
        <v>4275.1</v>
      </c>
      <c r="H11" s="32">
        <f t="shared" si="0"/>
        <v>223.87645450832122</v>
      </c>
      <c r="I11" s="34">
        <f t="shared" si="1"/>
        <v>100</v>
      </c>
      <c r="J11" s="13"/>
    </row>
    <row r="12" spans="2:10" ht="18.75">
      <c r="B12" s="14">
        <v>3</v>
      </c>
      <c r="C12" s="38" t="s">
        <v>111</v>
      </c>
      <c r="D12" s="22">
        <f>CSankarBOCEEXPSAN201112!S10</f>
        <v>8026.36</v>
      </c>
      <c r="E12" s="22">
        <f>CSankarBOCEEXPSAN201112!T10</f>
        <v>3614.41</v>
      </c>
      <c r="F12" s="22">
        <f>CSankarBOCEEXPSAN201112!U10</f>
        <v>2670.02</v>
      </c>
      <c r="G12" s="22">
        <f>CSankarBOCEEXPSAN201112!V10</f>
        <v>2563.2</v>
      </c>
      <c r="H12" s="32">
        <f t="shared" si="0"/>
        <v>73.87153089992557</v>
      </c>
      <c r="I12" s="34">
        <f t="shared" si="1"/>
        <v>95.99928090426289</v>
      </c>
      <c r="J12" s="13"/>
    </row>
    <row r="13" spans="2:10" ht="18.75">
      <c r="B13" s="14">
        <v>4</v>
      </c>
      <c r="C13" s="38" t="s">
        <v>112</v>
      </c>
      <c r="D13" s="22">
        <f>CSankarBOCEEXPSAN201112!S12</f>
        <v>12165</v>
      </c>
      <c r="E13" s="22">
        <f>CSankarBOCEEXPSAN201112!T12</f>
        <v>13306.37</v>
      </c>
      <c r="F13" s="22">
        <f>CSankarBOCEEXPSAN201112!U12</f>
        <v>9011.49</v>
      </c>
      <c r="G13" s="22">
        <f>CSankarBOCEEXPSAN201112!V12</f>
        <v>8571.65</v>
      </c>
      <c r="H13" s="32">
        <f t="shared" si="0"/>
        <v>67.72312809579171</v>
      </c>
      <c r="I13" s="34">
        <f t="shared" si="1"/>
        <v>95.11912014550313</v>
      </c>
      <c r="J13" s="13"/>
    </row>
    <row r="14" spans="2:10" ht="18.75">
      <c r="B14" s="14">
        <v>5</v>
      </c>
      <c r="C14" s="38" t="s">
        <v>66</v>
      </c>
      <c r="D14" s="22">
        <f>CSankarBOCEEXPSAN201112!S13</f>
        <v>3171.91</v>
      </c>
      <c r="E14" s="22">
        <f>CSankarBOCEEXPSAN201112!T13</f>
        <v>3237.56</v>
      </c>
      <c r="F14" s="22">
        <f>CSankarBOCEEXPSAN201112!U13</f>
        <v>2839.57</v>
      </c>
      <c r="G14" s="22">
        <f>CSankarBOCEEXPSAN201112!V13</f>
        <v>2786.33</v>
      </c>
      <c r="H14" s="32">
        <f t="shared" si="0"/>
        <v>87.70710040894996</v>
      </c>
      <c r="I14" s="34">
        <f t="shared" si="1"/>
        <v>98.12506823216191</v>
      </c>
      <c r="J14" s="13"/>
    </row>
    <row r="15" spans="2:10" ht="18.75">
      <c r="B15" s="14">
        <v>6</v>
      </c>
      <c r="C15" s="38" t="s">
        <v>113</v>
      </c>
      <c r="D15" s="22">
        <f>CSankarBOCEEXPSAN201112!S14</f>
        <v>943.62</v>
      </c>
      <c r="E15" s="22">
        <f>CSankarBOCEEXPSAN201112!T14</f>
        <v>833.36</v>
      </c>
      <c r="F15" s="22">
        <f>CSankarBOCEEXPSAN201112!U14</f>
        <v>731.52</v>
      </c>
      <c r="G15" s="22">
        <f>CSankarBOCEEXPSAN201112!V14</f>
        <v>723.07</v>
      </c>
      <c r="H15" s="32">
        <f t="shared" si="0"/>
        <v>87.77959105308629</v>
      </c>
      <c r="I15" s="34">
        <f t="shared" si="1"/>
        <v>98.8448709536308</v>
      </c>
      <c r="J15" s="13"/>
    </row>
    <row r="16" spans="2:10" ht="18.75">
      <c r="B16" s="14">
        <v>7</v>
      </c>
      <c r="C16" s="38" t="s">
        <v>3</v>
      </c>
      <c r="D16" s="22">
        <f>CSankarBOCEEXPSAN201112!S15</f>
        <v>501.12</v>
      </c>
      <c r="E16" s="22">
        <f>CSankarBOCEEXPSAN201112!T15</f>
        <v>395.7</v>
      </c>
      <c r="F16" s="22">
        <f>CSankarBOCEEXPSAN201112!U15</f>
        <v>181.91</v>
      </c>
      <c r="G16" s="22">
        <f>CSankarBOCEEXPSAN201112!V15</f>
        <v>181.3</v>
      </c>
      <c r="H16" s="32">
        <f t="shared" si="0"/>
        <v>45.97169572908769</v>
      </c>
      <c r="I16" s="34">
        <f t="shared" si="1"/>
        <v>99.6646693419823</v>
      </c>
      <c r="J16" s="13"/>
    </row>
    <row r="17" spans="2:10" ht="18.75">
      <c r="B17" s="14">
        <v>8</v>
      </c>
      <c r="C17" s="38" t="s">
        <v>105</v>
      </c>
      <c r="D17" s="22">
        <f>CSankarBOCEEXPSAN201112!S16</f>
        <v>14500</v>
      </c>
      <c r="E17" s="22">
        <f>CSankarBOCEEXPSAN201112!T16</f>
        <v>11583.33</v>
      </c>
      <c r="F17" s="22">
        <f>CSankarBOCEEXPSAN201112!U16</f>
        <v>7904.26</v>
      </c>
      <c r="G17" s="22">
        <f>CSankarBOCEEXPSAN201112!V16</f>
        <v>7676.81</v>
      </c>
      <c r="H17" s="32">
        <f t="shared" si="0"/>
        <v>68.23823546424043</v>
      </c>
      <c r="I17" s="34">
        <f t="shared" si="1"/>
        <v>97.12243777406108</v>
      </c>
      <c r="J17" s="13"/>
    </row>
    <row r="18" spans="2:10" ht="18.75">
      <c r="B18" s="30">
        <v>9</v>
      </c>
      <c r="C18" s="38" t="s">
        <v>137</v>
      </c>
      <c r="D18" s="22">
        <f>CSankarBOCEEXPSAN201112!S17</f>
        <v>3000</v>
      </c>
      <c r="E18" s="22">
        <f>CSankarBOCEEXPSAN201112!T17</f>
        <v>1745.01</v>
      </c>
      <c r="F18" s="22">
        <f>CSankarBOCEEXPSAN201112!U17</f>
        <v>1125.52</v>
      </c>
      <c r="G18" s="22">
        <f>CSankarBOCEEXPSAN201112!V17</f>
        <v>1125.52</v>
      </c>
      <c r="H18" s="32">
        <f t="shared" si="0"/>
        <v>64.49934384330176</v>
      </c>
      <c r="I18" s="34">
        <f t="shared" si="1"/>
        <v>100</v>
      </c>
      <c r="J18" s="13"/>
    </row>
    <row r="19" spans="2:10" ht="18.75">
      <c r="B19" s="37">
        <v>10</v>
      </c>
      <c r="C19" s="39" t="s">
        <v>138</v>
      </c>
      <c r="D19" s="22">
        <f>CSankarBOCEEXPSAN201112!S18</f>
        <v>3887.43</v>
      </c>
      <c r="E19" s="22">
        <f>CSankarBOCEEXPSAN201112!T18</f>
        <v>3447.02</v>
      </c>
      <c r="F19" s="22">
        <f>CSankarBOCEEXPSAN201112!U18</f>
        <v>2421.67</v>
      </c>
      <c r="G19" s="22">
        <f>CSankarBOCEEXPSAN201112!V18</f>
        <v>2127.54</v>
      </c>
      <c r="H19" s="32">
        <f t="shared" si="0"/>
        <v>70.25401651281396</v>
      </c>
      <c r="I19" s="34">
        <f t="shared" si="1"/>
        <v>87.85424934033126</v>
      </c>
      <c r="J19" s="13"/>
    </row>
    <row r="20" spans="2:10" ht="18.75" customHeight="1">
      <c r="B20" s="40">
        <v>11</v>
      </c>
      <c r="C20" s="41" t="s">
        <v>114</v>
      </c>
      <c r="D20" s="22">
        <f>CSankarBOCEEXPSAN201112!S20</f>
        <v>46286.82</v>
      </c>
      <c r="E20" s="22">
        <f>CSankarBOCEEXPSAN201112!T20</f>
        <v>41761.6</v>
      </c>
      <c r="F20" s="22">
        <f>CSankarBOCEEXPSAN201112!U20</f>
        <v>31735.35</v>
      </c>
      <c r="G20" s="22">
        <f>CSankarBOCEEXPSAN201112!V20</f>
        <v>25288.51</v>
      </c>
      <c r="H20" s="32">
        <f t="shared" si="0"/>
        <v>75.99170050955902</v>
      </c>
      <c r="I20" s="34">
        <f t="shared" si="1"/>
        <v>79.68561871855833</v>
      </c>
      <c r="J20" s="13"/>
    </row>
    <row r="21" spans="2:10" ht="20.25" customHeight="1">
      <c r="B21" s="14">
        <v>12</v>
      </c>
      <c r="C21" s="39" t="s">
        <v>115</v>
      </c>
      <c r="D21" s="22">
        <f>CSankarBOCEEXPSAN201112!S21</f>
        <v>8050.11</v>
      </c>
      <c r="E21" s="22">
        <f>CSankarBOCEEXPSAN201112!T21</f>
        <v>12125.26</v>
      </c>
      <c r="F21" s="22">
        <f>CSankarBOCEEXPSAN201112!U21</f>
        <v>9463</v>
      </c>
      <c r="G21" s="22">
        <f>CSankarBOCEEXPSAN201112!V21</f>
        <v>8036.81</v>
      </c>
      <c r="H21" s="32">
        <f t="shared" si="0"/>
        <v>78.04368731062262</v>
      </c>
      <c r="I21" s="34">
        <f t="shared" si="1"/>
        <v>84.92877522984254</v>
      </c>
      <c r="J21" s="13"/>
    </row>
    <row r="22" spans="2:10" ht="17.25" customHeight="1">
      <c r="B22" s="14">
        <v>13</v>
      </c>
      <c r="C22" s="39" t="s">
        <v>139</v>
      </c>
      <c r="D22" s="22">
        <f>CSankarBOCEEXPSAN201112!S23</f>
        <v>50</v>
      </c>
      <c r="E22" s="22">
        <f>CSankarBOCEEXPSAN201112!T23</f>
        <v>11.4</v>
      </c>
      <c r="F22" s="22">
        <f>CSankarBOCEEXPSAN201112!U23</f>
        <v>6.13</v>
      </c>
      <c r="G22" s="22">
        <f>CSankarBOCEEXPSAN201112!V23</f>
        <v>6.13</v>
      </c>
      <c r="H22" s="32">
        <f t="shared" si="0"/>
        <v>53.771929824561404</v>
      </c>
      <c r="I22" s="34">
        <f t="shared" si="1"/>
        <v>100</v>
      </c>
      <c r="J22" s="13"/>
    </row>
    <row r="23" spans="2:10" ht="17.25" customHeight="1">
      <c r="B23" s="30">
        <v>14</v>
      </c>
      <c r="C23" s="39" t="s">
        <v>140</v>
      </c>
      <c r="D23" s="22">
        <f>CSankarBOCEEXPSAN201112!S24</f>
        <v>2487.1</v>
      </c>
      <c r="E23" s="22">
        <f>CSankarBOCEEXPSAN201112!T24</f>
        <v>3806.93</v>
      </c>
      <c r="F23" s="22">
        <f>CSankarBOCEEXPSAN201112!U24</f>
        <v>3431.57</v>
      </c>
      <c r="G23" s="22">
        <f>CSankarBOCEEXPSAN201112!V24</f>
        <v>1775.82</v>
      </c>
      <c r="H23" s="32">
        <f aca="true" t="shared" si="2" ref="H23:H53">SUM(F23/E23)*100</f>
        <v>90.14008663148522</v>
      </c>
      <c r="I23" s="34">
        <f t="shared" si="1"/>
        <v>51.749490757874675</v>
      </c>
      <c r="J23" s="13"/>
    </row>
    <row r="24" spans="2:10" ht="18.75">
      <c r="B24" s="14">
        <v>15</v>
      </c>
      <c r="C24" s="38" t="s">
        <v>116</v>
      </c>
      <c r="D24" s="22">
        <f>CSankarBOCEEXPSAN201112!S27</f>
        <v>23495.05</v>
      </c>
      <c r="E24" s="22">
        <f>CSankarBOCEEXPSAN201112!T27</f>
        <v>24821.26</v>
      </c>
      <c r="F24" s="22">
        <f>CSankarBOCEEXPSAN201112!U27</f>
        <v>20509.35</v>
      </c>
      <c r="G24" s="22">
        <f>CSankarBOCEEXPSAN201112!V27</f>
        <v>20225.4</v>
      </c>
      <c r="H24" s="32">
        <f t="shared" si="2"/>
        <v>82.62815828044184</v>
      </c>
      <c r="I24" s="34">
        <f>SUM(G24/F24)*100</f>
        <v>98.6155095115155</v>
      </c>
      <c r="J24" s="13"/>
    </row>
    <row r="25" spans="2:10" ht="20.25" customHeight="1">
      <c r="B25" s="42">
        <v>16</v>
      </c>
      <c r="C25" s="43" t="s">
        <v>117</v>
      </c>
      <c r="D25" s="22">
        <f>CSankarBOCEEXPSAN201112!S28+CSankarBOCEEXPSAN201112!S29+CSankarBOCEEXPSAN201112!S30</f>
        <v>30101.609999999997</v>
      </c>
      <c r="E25" s="22">
        <f>CSankarBOCEEXPSAN201112!T28+CSankarBOCEEXPSAN201112!T29+CSankarBOCEEXPSAN201112!T30</f>
        <v>40055.22</v>
      </c>
      <c r="F25" s="22">
        <f>CSankarBOCEEXPSAN201112!U28+CSankarBOCEEXPSAN201112!U29+CSankarBOCEEXPSAN201112!U30</f>
        <v>25913.28</v>
      </c>
      <c r="G25" s="22">
        <f>CSankarBOCEEXPSAN201112!V28+CSankarBOCEEXPSAN201112!V29+CSankarBOCEEXPSAN201112!V30</f>
        <v>25661.550000000003</v>
      </c>
      <c r="H25" s="32">
        <f t="shared" si="2"/>
        <v>64.69389008473802</v>
      </c>
      <c r="I25" s="34">
        <f>SUM(G25/F25)*100</f>
        <v>99.02856759159783</v>
      </c>
      <c r="J25" s="13"/>
    </row>
    <row r="26" spans="2:10" ht="18.75">
      <c r="B26" s="14">
        <v>17</v>
      </c>
      <c r="C26" s="38" t="s">
        <v>118</v>
      </c>
      <c r="D26" s="22">
        <f>CSankarBOCEEXPSAN201112!S33</f>
        <v>38795.68</v>
      </c>
      <c r="E26" s="22">
        <f>CSankarBOCEEXPSAN201112!T33</f>
        <v>51970.02</v>
      </c>
      <c r="F26" s="22">
        <f>CSankarBOCEEXPSAN201112!U33</f>
        <v>42299.63</v>
      </c>
      <c r="G26" s="22">
        <f>CSankarBOCEEXPSAN201112!V33</f>
        <v>36612.2</v>
      </c>
      <c r="H26" s="32">
        <f>SUM(F26/E26)*100</f>
        <v>81.39236813839979</v>
      </c>
      <c r="I26" s="34">
        <f>SUM(G26/F26)*100</f>
        <v>86.55442139801222</v>
      </c>
      <c r="J26" s="13"/>
    </row>
    <row r="27" spans="2:10" ht="18.75">
      <c r="B27" s="30">
        <v>18</v>
      </c>
      <c r="C27" s="38" t="s">
        <v>151</v>
      </c>
      <c r="D27" s="22">
        <f>CSankarBOCEEXPSAN201112!S34</f>
        <v>1600</v>
      </c>
      <c r="E27" s="22">
        <f>CSankarBOCEEXPSAN201112!T34</f>
        <v>1393.05</v>
      </c>
      <c r="F27" s="22">
        <f>CSankarBOCEEXPSAN201112!U34</f>
        <v>692</v>
      </c>
      <c r="G27" s="22">
        <f>CSankarBOCEEXPSAN201112!V34</f>
        <v>692</v>
      </c>
      <c r="H27" s="32">
        <f>SUM(F27/E27)*100</f>
        <v>49.675173181149276</v>
      </c>
      <c r="I27" s="34">
        <f>SUM(G27/F27)*100</f>
        <v>100</v>
      </c>
      <c r="J27" s="13"/>
    </row>
    <row r="28" spans="2:10" ht="18.75">
      <c r="B28" s="30">
        <v>19</v>
      </c>
      <c r="C28" s="38" t="s">
        <v>217</v>
      </c>
      <c r="D28" s="22">
        <f>CSankarBOCEEXPSAN201112!S43</f>
        <v>2827.72</v>
      </c>
      <c r="E28" s="22">
        <f>CSankarBOCEEXPSAN201112!T43</f>
        <v>2261.05</v>
      </c>
      <c r="F28" s="22">
        <f>CSankarBOCEEXPSAN201112!U43</f>
        <v>1885.5299999999997</v>
      </c>
      <c r="G28" s="22">
        <f>CSankarBOCEEXPSAN201112!V43</f>
        <v>1823.5499999999997</v>
      </c>
      <c r="H28" s="32">
        <f t="shared" si="2"/>
        <v>83.39178700161428</v>
      </c>
      <c r="I28" s="34">
        <f>SUM(G28/F28)*100</f>
        <v>96.71286057501074</v>
      </c>
      <c r="J28" s="13"/>
    </row>
    <row r="29" spans="2:9" ht="18.75">
      <c r="B29" s="30">
        <v>20</v>
      </c>
      <c r="C29" s="38" t="s">
        <v>152</v>
      </c>
      <c r="D29" s="22">
        <f>CSankarBOCEEXPSAN201112!S45</f>
        <v>2005.03</v>
      </c>
      <c r="E29" s="22">
        <f>CSankarBOCEEXPSAN201112!T45</f>
        <v>960.03</v>
      </c>
      <c r="F29" s="22">
        <f>CSankarBOCEEXPSAN201112!U45</f>
        <v>123.73</v>
      </c>
      <c r="G29" s="22">
        <f>CSankarBOCEEXPSAN201112!V45</f>
        <v>0</v>
      </c>
      <c r="H29" s="32">
        <f t="shared" si="2"/>
        <v>12.888138912325658</v>
      </c>
      <c r="I29" s="34"/>
    </row>
    <row r="30" spans="2:9" ht="18.75">
      <c r="B30" s="14">
        <v>21</v>
      </c>
      <c r="C30" s="38" t="s">
        <v>7</v>
      </c>
      <c r="D30" s="22">
        <f>CSankarBOCEEXPSAN201112!S46</f>
        <v>99678.01</v>
      </c>
      <c r="E30" s="22">
        <f>CSankarBOCEEXPSAN201112!T46</f>
        <v>99632.41</v>
      </c>
      <c r="F30" s="22">
        <f>CSankarBOCEEXPSAN201112!U46</f>
        <v>84960.35</v>
      </c>
      <c r="G30" s="22">
        <f>CSankarBOCEEXPSAN201112!V46</f>
        <v>82639.2</v>
      </c>
      <c r="H30" s="32">
        <f>SUM(F30/E30)*100</f>
        <v>85.27380799079336</v>
      </c>
      <c r="I30" s="34">
        <f>SUM(G30/F30)*100</f>
        <v>97.26796087822142</v>
      </c>
    </row>
    <row r="31" spans="2:9" ht="18.75">
      <c r="B31" s="30">
        <v>22</v>
      </c>
      <c r="C31" s="38" t="s">
        <v>119</v>
      </c>
      <c r="D31" s="22">
        <f>CSankarBOCEEXPSAN201112!S47</f>
        <v>14630.58</v>
      </c>
      <c r="E31" s="22">
        <f>CSankarBOCEEXPSAN201112!T47</f>
        <v>14699.79</v>
      </c>
      <c r="F31" s="22">
        <f>CSankarBOCEEXPSAN201112!U47</f>
        <v>14287.96</v>
      </c>
      <c r="G31" s="22">
        <f>CSankarBOCEEXPSAN201112!V47</f>
        <v>14177.96</v>
      </c>
      <c r="H31" s="32">
        <f t="shared" si="2"/>
        <v>97.1983953512261</v>
      </c>
      <c r="I31" s="34">
        <f>SUM(G31/F31)*100</f>
        <v>99.23012102497488</v>
      </c>
    </row>
    <row r="32" spans="2:9" ht="18.75">
      <c r="B32" s="14">
        <v>23</v>
      </c>
      <c r="C32" s="38" t="s">
        <v>91</v>
      </c>
      <c r="D32" s="22">
        <f>CSankarBOCEEXPSAN201112!S50</f>
        <v>2822.5</v>
      </c>
      <c r="E32" s="22">
        <f>CSankarBOCEEXPSAN201112!T50</f>
        <v>2472.52</v>
      </c>
      <c r="F32" s="22">
        <f>CSankarBOCEEXPSAN201112!U50</f>
        <v>1037</v>
      </c>
      <c r="G32" s="22">
        <f>CSankarBOCEEXPSAN201112!V50</f>
        <v>919.65</v>
      </c>
      <c r="H32" s="32">
        <f t="shared" si="2"/>
        <v>41.94101564395839</v>
      </c>
      <c r="I32" s="34">
        <f>SUM(G32/F32)*100</f>
        <v>88.68370298939247</v>
      </c>
    </row>
    <row r="33" spans="2:9" ht="18.75">
      <c r="B33" s="14">
        <v>24</v>
      </c>
      <c r="C33" s="38" t="s">
        <v>65</v>
      </c>
      <c r="D33" s="22">
        <f>CSankarBOCEEXPSAN201112!S51</f>
        <v>1376</v>
      </c>
      <c r="E33" s="22">
        <f>CSankarBOCEEXPSAN201112!T51</f>
        <v>1120.04</v>
      </c>
      <c r="F33" s="22">
        <f>CSankarBOCEEXPSAN201112!U51</f>
        <v>0</v>
      </c>
      <c r="G33" s="22">
        <f>CSankarBOCEEXPSAN201112!V51</f>
        <v>0</v>
      </c>
      <c r="H33" s="32">
        <f t="shared" si="2"/>
        <v>0</v>
      </c>
      <c r="I33" s="34"/>
    </row>
    <row r="34" spans="2:9" ht="18.75">
      <c r="B34" s="14">
        <v>25</v>
      </c>
      <c r="C34" s="38" t="s">
        <v>120</v>
      </c>
      <c r="D34" s="22">
        <f>CSankarBOCEEXPSAN201112!S56+CSankarBOCEEXPSAN201112!S57</f>
        <v>1970</v>
      </c>
      <c r="E34" s="22">
        <f>CSankarBOCEEXPSAN201112!T56+CSankarBOCEEXPSAN201112!T57</f>
        <v>2085.01</v>
      </c>
      <c r="F34" s="22">
        <f>CSankarBOCEEXPSAN201112!U56+CSankarBOCEEXPSAN201112!U57</f>
        <v>1603.5</v>
      </c>
      <c r="G34" s="22">
        <f>CSankarBOCEEXPSAN201112!V56+CSankarBOCEEXPSAN201112!V57</f>
        <v>1015.89</v>
      </c>
      <c r="H34" s="32">
        <f t="shared" si="2"/>
        <v>76.90610596591863</v>
      </c>
      <c r="I34" s="34">
        <f>SUM(G34/F34)*100</f>
        <v>63.35453695042096</v>
      </c>
    </row>
    <row r="35" spans="2:9" ht="18.75">
      <c r="B35" s="14">
        <v>26</v>
      </c>
      <c r="C35" s="38" t="s">
        <v>142</v>
      </c>
      <c r="D35" s="22">
        <f>CSankarBOCEEXPSAN201112!S55</f>
        <v>200</v>
      </c>
      <c r="E35" s="22">
        <f>CSankarBOCEEXPSAN201112!T55</f>
        <v>300</v>
      </c>
      <c r="F35" s="22">
        <f>CSankarBOCEEXPSAN201112!U55</f>
        <v>0</v>
      </c>
      <c r="G35" s="22">
        <f>CSankarBOCEEXPSAN201112!V55</f>
        <v>0</v>
      </c>
      <c r="H35" s="32">
        <f t="shared" si="2"/>
        <v>0</v>
      </c>
      <c r="I35" s="34"/>
    </row>
    <row r="36" spans="2:9" ht="18.75">
      <c r="B36" s="30">
        <v>27</v>
      </c>
      <c r="C36" s="38" t="s">
        <v>121</v>
      </c>
      <c r="D36" s="22">
        <f>CSankarBOCEEXPSAN201112!S58</f>
        <v>161.02</v>
      </c>
      <c r="E36" s="22">
        <f>CSankarBOCEEXPSAN201112!T58</f>
        <v>142.69</v>
      </c>
      <c r="F36" s="22">
        <f>CSankarBOCEEXPSAN201112!U58</f>
        <v>85.57</v>
      </c>
      <c r="G36" s="22">
        <f>CSankarBOCEEXPSAN201112!V58</f>
        <v>85.19</v>
      </c>
      <c r="H36" s="32">
        <f t="shared" si="2"/>
        <v>59.96916392178849</v>
      </c>
      <c r="I36" s="34">
        <f>SUM(G36/F36)*100</f>
        <v>99.55591913053641</v>
      </c>
    </row>
    <row r="37" spans="2:9" ht="18.75">
      <c r="B37" s="14">
        <v>28</v>
      </c>
      <c r="C37" s="38" t="s">
        <v>143</v>
      </c>
      <c r="D37" s="22">
        <f>CSankarBOCEEXPSAN201112!S59</f>
        <v>0</v>
      </c>
      <c r="E37" s="22">
        <f>CSankarBOCEEXPSAN201112!T59</f>
        <v>1369.26</v>
      </c>
      <c r="F37" s="22">
        <f>CSankarBOCEEXPSAN201112!U59</f>
        <v>1184.58</v>
      </c>
      <c r="G37" s="22">
        <f>CSankarBOCEEXPSAN201112!V59</f>
        <v>924.18</v>
      </c>
      <c r="H37" s="32">
        <f t="shared" si="2"/>
        <v>86.51242276850269</v>
      </c>
      <c r="I37" s="34">
        <f>SUM(G37/F37)*100</f>
        <v>78.01752519880463</v>
      </c>
    </row>
    <row r="38" spans="2:9" ht="18.75">
      <c r="B38" s="30">
        <v>29</v>
      </c>
      <c r="C38" s="38" t="s">
        <v>8</v>
      </c>
      <c r="D38" s="22">
        <f>CSankarBOCEEXPSAN201112!S62</f>
        <v>11108.14</v>
      </c>
      <c r="E38" s="22">
        <f>CSankarBOCEEXPSAN201112!T62</f>
        <v>10336.52</v>
      </c>
      <c r="F38" s="22">
        <f>CSankarBOCEEXPSAN201112!U62</f>
        <v>5243.77</v>
      </c>
      <c r="G38" s="22">
        <f>CSankarBOCEEXPSAN201112!V62</f>
        <v>5110.08</v>
      </c>
      <c r="H38" s="32">
        <f t="shared" si="2"/>
        <v>50.73051665357393</v>
      </c>
      <c r="I38" s="34">
        <f>SUM(G38/F38)*100</f>
        <v>97.4504984009596</v>
      </c>
    </row>
    <row r="39" spans="2:9" ht="18.75">
      <c r="B39" s="30">
        <v>30</v>
      </c>
      <c r="C39" s="38" t="s">
        <v>70</v>
      </c>
      <c r="D39" s="22">
        <f>CSankarBOCEEXPSAN201112!S63</f>
        <v>1067.31</v>
      </c>
      <c r="E39" s="22">
        <f>CSankarBOCEEXPSAN201112!T63</f>
        <v>689.29</v>
      </c>
      <c r="F39" s="22">
        <f>CSankarBOCEEXPSAN201112!U63</f>
        <v>53.82</v>
      </c>
      <c r="G39" s="22">
        <f>CSankarBOCEEXPSAN201112!V63</f>
        <v>0</v>
      </c>
      <c r="H39" s="32">
        <f>SUM(F39/E39)*100</f>
        <v>7.808034354190545</v>
      </c>
      <c r="I39" s="34"/>
    </row>
    <row r="40" spans="2:9" ht="18.75">
      <c r="B40" s="30">
        <v>31</v>
      </c>
      <c r="C40" s="38" t="s">
        <v>207</v>
      </c>
      <c r="D40" s="22">
        <f>CSankarBOCEEXPSAN201112!S68</f>
        <v>28929.8</v>
      </c>
      <c r="E40" s="22">
        <f>CSankarBOCEEXPSAN201112!T68</f>
        <v>43959.84</v>
      </c>
      <c r="F40" s="22">
        <f>CSankarBOCEEXPSAN201112!U68</f>
        <v>32071.18</v>
      </c>
      <c r="G40" s="22">
        <f>CSankarBOCEEXPSAN201112!V68</f>
        <v>32055.83</v>
      </c>
      <c r="H40" s="32">
        <f t="shared" si="2"/>
        <v>72.95563405144333</v>
      </c>
      <c r="I40" s="34">
        <f aca="true" t="shared" si="3" ref="I40:I53">SUM(G40/F40)*100</f>
        <v>99.95213771367315</v>
      </c>
    </row>
    <row r="41" spans="2:9" ht="18.75">
      <c r="B41" s="14">
        <v>32</v>
      </c>
      <c r="C41" s="38" t="s">
        <v>44</v>
      </c>
      <c r="D41" s="22">
        <f>CSankarBOCEEXPSAN201112!S69</f>
        <v>27052.47</v>
      </c>
      <c r="E41" s="22">
        <f>CSankarBOCEEXPSAN201112!T69</f>
        <v>32424.06</v>
      </c>
      <c r="F41" s="22">
        <f>CSankarBOCEEXPSAN201112!U69</f>
        <v>15158.4</v>
      </c>
      <c r="G41" s="22">
        <f>CSankarBOCEEXPSAN201112!V69</f>
        <v>14739.57</v>
      </c>
      <c r="H41" s="32">
        <f t="shared" si="2"/>
        <v>46.75046863347773</v>
      </c>
      <c r="I41" s="34">
        <f t="shared" si="3"/>
        <v>97.2369775174161</v>
      </c>
    </row>
    <row r="42" spans="2:9" ht="18.75">
      <c r="B42" s="30">
        <v>33</v>
      </c>
      <c r="C42" s="38" t="s">
        <v>45</v>
      </c>
      <c r="D42" s="22">
        <f>CSankarBOCEEXPSAN201112!S70</f>
        <v>7364</v>
      </c>
      <c r="E42" s="22">
        <f>CSankarBOCEEXPSAN201112!T70</f>
        <v>8167.05</v>
      </c>
      <c r="F42" s="22">
        <f>CSankarBOCEEXPSAN201112!U70</f>
        <v>4031.94</v>
      </c>
      <c r="G42" s="22">
        <f>CSankarBOCEEXPSAN201112!V70</f>
        <v>3858.22</v>
      </c>
      <c r="H42" s="32">
        <f t="shared" si="2"/>
        <v>49.36837658640513</v>
      </c>
      <c r="I42" s="34">
        <f t="shared" si="3"/>
        <v>95.69140413795839</v>
      </c>
    </row>
    <row r="43" spans="2:9" ht="18.75">
      <c r="B43" s="30">
        <v>34</v>
      </c>
      <c r="C43" s="47" t="s">
        <v>208</v>
      </c>
      <c r="D43" s="22">
        <f>CSankarBOCEEXPSAN201112!S71</f>
        <v>2778.4</v>
      </c>
      <c r="E43" s="22">
        <f>CSankarBOCEEXPSAN201112!T71</f>
        <v>2071.89</v>
      </c>
      <c r="F43" s="22">
        <f>CSankarBOCEEXPSAN201112!U71</f>
        <v>815.58</v>
      </c>
      <c r="G43" s="22">
        <f>CSankarBOCEEXPSAN201112!V71</f>
        <v>698.61</v>
      </c>
      <c r="H43" s="32">
        <f t="shared" si="2"/>
        <v>39.36405890274098</v>
      </c>
      <c r="I43" s="34">
        <f t="shared" si="3"/>
        <v>85.65805929522548</v>
      </c>
    </row>
    <row r="44" spans="2:9" ht="18.75">
      <c r="B44" s="30">
        <v>35</v>
      </c>
      <c r="C44" s="38" t="s">
        <v>214</v>
      </c>
      <c r="D44" s="22">
        <f>CSankarBOCEEXPSAN201112!S72</f>
        <v>6568.66</v>
      </c>
      <c r="E44" s="22">
        <f>CSankarBOCEEXPSAN201112!T72</f>
        <v>8667.39</v>
      </c>
      <c r="F44" s="22">
        <f>CSankarBOCEEXPSAN201112!U72</f>
        <v>4165.05</v>
      </c>
      <c r="G44" s="22">
        <f>CSankarBOCEEXPSAN201112!V72</f>
        <v>3499.05</v>
      </c>
      <c r="H44" s="32">
        <f t="shared" si="2"/>
        <v>48.05425854842116</v>
      </c>
      <c r="I44" s="34">
        <f t="shared" si="3"/>
        <v>84.0097958007707</v>
      </c>
    </row>
    <row r="45" spans="2:9" ht="18.75">
      <c r="B45" s="30">
        <v>36</v>
      </c>
      <c r="C45" s="38" t="s">
        <v>215</v>
      </c>
      <c r="D45" s="22">
        <f>CSankarBOCEEXPSAN201112!S75</f>
        <v>2267.91</v>
      </c>
      <c r="E45" s="22">
        <f>CSankarBOCEEXPSAN201112!T75</f>
        <v>2797.17</v>
      </c>
      <c r="F45" s="22">
        <f>CSankarBOCEEXPSAN201112!U75</f>
        <v>1057.96</v>
      </c>
      <c r="G45" s="22">
        <f>CSankarBOCEEXPSAN201112!V75</f>
        <v>920.6</v>
      </c>
      <c r="H45" s="32">
        <f t="shared" si="2"/>
        <v>37.82251346897043</v>
      </c>
      <c r="I45" s="34">
        <f t="shared" si="3"/>
        <v>87.01652236379446</v>
      </c>
    </row>
    <row r="46" spans="2:9" ht="18.75">
      <c r="B46" s="30">
        <v>37</v>
      </c>
      <c r="C46" s="38" t="s">
        <v>144</v>
      </c>
      <c r="D46" s="22">
        <f>CSankarBOCEEXPSAN201112!S76</f>
        <v>1631.66</v>
      </c>
      <c r="E46" s="22">
        <f>CSankarBOCEEXPSAN201112!T76</f>
        <v>1827.66</v>
      </c>
      <c r="F46" s="22">
        <f>CSankarBOCEEXPSAN201112!U76</f>
        <v>1568.78</v>
      </c>
      <c r="G46" s="22">
        <f>CSankarBOCEEXPSAN201112!V76</f>
        <v>1467.94</v>
      </c>
      <c r="H46" s="32">
        <f t="shared" si="2"/>
        <v>85.83543985205125</v>
      </c>
      <c r="I46" s="34">
        <f t="shared" si="3"/>
        <v>93.57207511569501</v>
      </c>
    </row>
    <row r="47" spans="2:9" ht="18.75">
      <c r="B47" s="30">
        <v>38</v>
      </c>
      <c r="C47" s="38" t="s">
        <v>122</v>
      </c>
      <c r="D47" s="22">
        <f>CSankarBOCEEXPSAN201112!S78</f>
        <v>2494.5</v>
      </c>
      <c r="E47" s="22">
        <f>CSankarBOCEEXPSAN201112!T78</f>
        <v>2086.13</v>
      </c>
      <c r="F47" s="22">
        <f>CSankarBOCEEXPSAN201112!U78</f>
        <v>1100.59</v>
      </c>
      <c r="G47" s="22">
        <f>CSankarBOCEEXPSAN201112!V78</f>
        <v>1020.39</v>
      </c>
      <c r="H47" s="32">
        <f t="shared" si="2"/>
        <v>52.75749833423612</v>
      </c>
      <c r="I47" s="34">
        <f t="shared" si="3"/>
        <v>92.71299939123561</v>
      </c>
    </row>
    <row r="48" spans="2:9" ht="18.75">
      <c r="B48" s="14">
        <v>39</v>
      </c>
      <c r="C48" s="38" t="s">
        <v>106</v>
      </c>
      <c r="D48" s="22">
        <f>CSankarBOCEEXPSAN201112!S81</f>
        <v>20025</v>
      </c>
      <c r="E48" s="22">
        <f>CSankarBOCEEXPSAN201112!T81</f>
        <v>30026.29</v>
      </c>
      <c r="F48" s="22">
        <f>CSankarBOCEEXPSAN201112!U81</f>
        <v>24581.35</v>
      </c>
      <c r="G48" s="22">
        <f>CSankarBOCEEXPSAN201112!V81</f>
        <v>22681.56</v>
      </c>
      <c r="H48" s="32">
        <f t="shared" si="2"/>
        <v>81.86609134861482</v>
      </c>
      <c r="I48" s="34">
        <f t="shared" si="3"/>
        <v>92.27141715162107</v>
      </c>
    </row>
    <row r="49" spans="2:9" ht="18.75">
      <c r="B49" s="14">
        <v>40</v>
      </c>
      <c r="C49" s="38" t="s">
        <v>85</v>
      </c>
      <c r="D49" s="22">
        <f>CSankarBOCEEXPSAN201112!S82</f>
        <v>19100.57</v>
      </c>
      <c r="E49" s="22">
        <f>CSankarBOCEEXPSAN201112!T82</f>
        <v>18026.22</v>
      </c>
      <c r="F49" s="22">
        <f>CSankarBOCEEXPSAN201112!U82</f>
        <v>12854.12</v>
      </c>
      <c r="G49" s="22">
        <f>CSankarBOCEEXPSAN201112!V82</f>
        <v>10767.56</v>
      </c>
      <c r="H49" s="32">
        <f t="shared" si="2"/>
        <v>71.30790592814245</v>
      </c>
      <c r="I49" s="34">
        <f t="shared" si="3"/>
        <v>83.76738353150584</v>
      </c>
    </row>
    <row r="50" spans="2:9" ht="18.75">
      <c r="B50" s="14">
        <v>41</v>
      </c>
      <c r="C50" s="38" t="s">
        <v>107</v>
      </c>
      <c r="D50" s="22">
        <f>CSankarBOCEEXPSAN201112!S83</f>
        <v>1000</v>
      </c>
      <c r="E50" s="22">
        <f>CSankarBOCEEXPSAN201112!T83</f>
        <v>482.15</v>
      </c>
      <c r="F50" s="22">
        <f>CSankarBOCEEXPSAN201112!U83</f>
        <v>335.47</v>
      </c>
      <c r="G50" s="22">
        <f>CSankarBOCEEXPSAN201112!V83</f>
        <v>294.26</v>
      </c>
      <c r="H50" s="32">
        <f t="shared" si="2"/>
        <v>69.57793217878255</v>
      </c>
      <c r="I50" s="34">
        <f t="shared" si="3"/>
        <v>87.7157420931827</v>
      </c>
    </row>
    <row r="51" spans="2:9" ht="18.75">
      <c r="B51" s="30">
        <v>42</v>
      </c>
      <c r="C51" s="38" t="s">
        <v>123</v>
      </c>
      <c r="D51" s="22">
        <f>CSankarBOCEEXPSAN201112!S84</f>
        <v>2250</v>
      </c>
      <c r="E51" s="22">
        <f>CSankarBOCEEXPSAN201112!T84</f>
        <v>2241.02</v>
      </c>
      <c r="F51" s="22">
        <f>CSankarBOCEEXPSAN201112!U84</f>
        <v>1617.17</v>
      </c>
      <c r="G51" s="22">
        <f>CSankarBOCEEXPSAN201112!V84</f>
        <v>1592.95</v>
      </c>
      <c r="H51" s="32">
        <f t="shared" si="2"/>
        <v>72.16222969897636</v>
      </c>
      <c r="I51" s="34">
        <f t="shared" si="3"/>
        <v>98.50232195749365</v>
      </c>
    </row>
    <row r="52" spans="2:9" ht="18.75">
      <c r="B52" s="30">
        <v>43</v>
      </c>
      <c r="C52" s="38" t="s">
        <v>124</v>
      </c>
      <c r="D52" s="22">
        <f>CSankarBOCEEXPSAN201112!S86</f>
        <v>54636.66</v>
      </c>
      <c r="E52" s="22">
        <f>CSankarBOCEEXPSAN201112!T86</f>
        <v>49292.08</v>
      </c>
      <c r="F52" s="22">
        <f>CSankarBOCEEXPSAN201112!U86</f>
        <v>29261.49</v>
      </c>
      <c r="G52" s="22">
        <f>CSankarBOCEEXPSAN201112!V86</f>
        <v>15989.26</v>
      </c>
      <c r="H52" s="32">
        <f>SUM(F52/E52)*100</f>
        <v>59.36347177883343</v>
      </c>
      <c r="I52" s="34">
        <f>SUM(G52/F52)*100</f>
        <v>54.64267198970387</v>
      </c>
    </row>
    <row r="53" spans="2:9" ht="18.75">
      <c r="B53" s="30">
        <v>44</v>
      </c>
      <c r="C53" s="38" t="s">
        <v>125</v>
      </c>
      <c r="D53" s="22">
        <f>CSankarBOCEEXPSAN201112!S87</f>
        <v>31567.14</v>
      </c>
      <c r="E53" s="22">
        <f>CSankarBOCEEXPSAN201112!T87</f>
        <v>26780.89</v>
      </c>
      <c r="F53" s="22">
        <f>CSankarBOCEEXPSAN201112!U87</f>
        <v>13524.08</v>
      </c>
      <c r="G53" s="22">
        <f>CSankarBOCEEXPSAN201112!V87</f>
        <v>8664.96</v>
      </c>
      <c r="H53" s="32">
        <f t="shared" si="2"/>
        <v>50.498993872123</v>
      </c>
      <c r="I53" s="34">
        <f t="shared" si="3"/>
        <v>64.07060591182542</v>
      </c>
    </row>
    <row r="54" spans="2:9" ht="18.75">
      <c r="B54" s="30">
        <v>45</v>
      </c>
      <c r="C54" s="38" t="s">
        <v>126</v>
      </c>
      <c r="D54" s="22">
        <f>CSankarBOCEEXPSAN201112!S88</f>
        <v>2500</v>
      </c>
      <c r="E54" s="22">
        <f>CSankarBOCEEXPSAN201112!T88</f>
        <v>0</v>
      </c>
      <c r="F54" s="22">
        <f>CSankarBOCEEXPSAN201112!U88</f>
        <v>0</v>
      </c>
      <c r="G54" s="22">
        <f>CSankarBOCEEXPSAN201112!V88</f>
        <v>0</v>
      </c>
      <c r="H54" s="32"/>
      <c r="I54" s="34"/>
    </row>
    <row r="55" spans="2:9" ht="18.75">
      <c r="B55" s="14">
        <v>46</v>
      </c>
      <c r="C55" s="38" t="s">
        <v>127</v>
      </c>
      <c r="D55" s="22">
        <f>CSankarBOCEEXPSAN201112!S89</f>
        <v>755.78</v>
      </c>
      <c r="E55" s="22">
        <f>CSankarBOCEEXPSAN201112!T89</f>
        <v>567.35</v>
      </c>
      <c r="F55" s="22">
        <f>CSankarBOCEEXPSAN201112!U89</f>
        <v>161.44</v>
      </c>
      <c r="G55" s="22">
        <f>CSankarBOCEEXPSAN201112!V89</f>
        <v>130.19</v>
      </c>
      <c r="H55" s="32">
        <f aca="true" t="shared" si="4" ref="H55:H64">SUM(F55/E55)*100</f>
        <v>28.455098263858286</v>
      </c>
      <c r="I55" s="34">
        <f aca="true" t="shared" si="5" ref="I55:I64">SUM(G55/F55)*100</f>
        <v>80.64296333002973</v>
      </c>
    </row>
    <row r="56" spans="2:9" ht="18.75">
      <c r="B56" s="14">
        <v>47</v>
      </c>
      <c r="C56" s="38" t="s">
        <v>128</v>
      </c>
      <c r="D56" s="22">
        <f>CSankarBOCEEXPSAN201112!S103-CSankarBOCEEXPSAN201112!S100</f>
        <v>37593.9</v>
      </c>
      <c r="E56" s="22">
        <f>CSankarBOCEEXPSAN201112!T103-CSankarBOCEEXPSAN201112!T100</f>
        <v>50526.24</v>
      </c>
      <c r="F56" s="22">
        <f>CSankarBOCEEXPSAN201112!U103-CSankarBOCEEXPSAN201112!U100</f>
        <v>39734.38</v>
      </c>
      <c r="G56" s="22">
        <f>CSankarBOCEEXPSAN201112!V103-CSankarBOCEEXPSAN201112!V100</f>
        <v>36314.909999999996</v>
      </c>
      <c r="H56" s="32">
        <f t="shared" si="4"/>
        <v>78.64107837828423</v>
      </c>
      <c r="I56" s="34">
        <f t="shared" si="5"/>
        <v>91.39417803926978</v>
      </c>
    </row>
    <row r="57" spans="2:9" ht="18.75">
      <c r="B57" s="14">
        <v>48</v>
      </c>
      <c r="C57" s="38" t="s">
        <v>129</v>
      </c>
      <c r="D57" s="22">
        <f>CSankarBOCEEXPSAN201112!S100</f>
        <v>533.6</v>
      </c>
      <c r="E57" s="22">
        <f>CSankarBOCEEXPSAN201112!T100</f>
        <v>586.63</v>
      </c>
      <c r="F57" s="22">
        <f>CSankarBOCEEXPSAN201112!U100</f>
        <v>346.74</v>
      </c>
      <c r="G57" s="22">
        <f>CSankarBOCEEXPSAN201112!V100</f>
        <v>285.78</v>
      </c>
      <c r="H57" s="32">
        <f t="shared" si="4"/>
        <v>59.107103284864394</v>
      </c>
      <c r="I57" s="34">
        <f t="shared" si="5"/>
        <v>82.4191036511507</v>
      </c>
    </row>
    <row r="58" spans="2:9" ht="18.75">
      <c r="B58" s="14">
        <v>49</v>
      </c>
      <c r="C58" s="38" t="s">
        <v>145</v>
      </c>
      <c r="D58" s="22">
        <f>CSankarBOCEEXPSAN201112!S104</f>
        <v>15654</v>
      </c>
      <c r="E58" s="22">
        <f>CSankarBOCEEXPSAN201112!T104</f>
        <v>34887.24</v>
      </c>
      <c r="F58" s="22">
        <f>CSankarBOCEEXPSAN201112!U104</f>
        <v>22974.44</v>
      </c>
      <c r="G58" s="22">
        <f>CSankarBOCEEXPSAN201112!V104</f>
        <v>18741.66</v>
      </c>
      <c r="H58" s="32">
        <f t="shared" si="4"/>
        <v>65.8534180405214</v>
      </c>
      <c r="I58" s="34">
        <f t="shared" si="5"/>
        <v>81.57613417345537</v>
      </c>
    </row>
    <row r="59" spans="2:9" ht="18.75">
      <c r="B59" s="14">
        <v>50</v>
      </c>
      <c r="C59" s="38" t="s">
        <v>130</v>
      </c>
      <c r="D59" s="22">
        <f>CSankarBOCEEXPSAN201112!S107</f>
        <v>1691.4</v>
      </c>
      <c r="E59" s="22">
        <f>CSankarBOCEEXPSAN201112!T107</f>
        <v>352.68</v>
      </c>
      <c r="F59" s="22">
        <f>CSankarBOCEEXPSAN201112!U107</f>
        <v>219.98</v>
      </c>
      <c r="G59" s="22">
        <f>CSankarBOCEEXPSAN201112!V107</f>
        <v>79.7</v>
      </c>
      <c r="H59" s="32">
        <f t="shared" si="4"/>
        <v>62.37382329590563</v>
      </c>
      <c r="I59" s="34">
        <f t="shared" si="5"/>
        <v>36.23056641512865</v>
      </c>
    </row>
    <row r="60" spans="2:9" ht="18.75">
      <c r="B60" s="44">
        <v>51</v>
      </c>
      <c r="C60" s="38" t="s">
        <v>131</v>
      </c>
      <c r="D60" s="22">
        <f>CSankarBOCEEXPSAN201112!S108</f>
        <v>314.42</v>
      </c>
      <c r="E60" s="22">
        <f>CSankarBOCEEXPSAN201112!T108</f>
        <v>235.47</v>
      </c>
      <c r="F60" s="22">
        <f>CSankarBOCEEXPSAN201112!U108</f>
        <v>233.4</v>
      </c>
      <c r="G60" s="22">
        <f>CSankarBOCEEXPSAN201112!V108</f>
        <v>187.58</v>
      </c>
      <c r="H60" s="32">
        <f t="shared" si="4"/>
        <v>99.12090712192636</v>
      </c>
      <c r="I60" s="34">
        <f t="shared" si="5"/>
        <v>80.36846615252784</v>
      </c>
    </row>
    <row r="61" spans="2:9" ht="18.75">
      <c r="B61" s="44">
        <v>52</v>
      </c>
      <c r="C61" s="45" t="s">
        <v>132</v>
      </c>
      <c r="D61" s="22">
        <f>CSankarBOCEEXPSAN201112!S109</f>
        <v>2983.75</v>
      </c>
      <c r="E61" s="22">
        <f>CSankarBOCEEXPSAN201112!T109</f>
        <v>3386.25</v>
      </c>
      <c r="F61" s="22">
        <f>CSankarBOCEEXPSAN201112!U109</f>
        <v>2431.83</v>
      </c>
      <c r="G61" s="22">
        <f>CSankarBOCEEXPSAN201112!V109</f>
        <v>2130.84</v>
      </c>
      <c r="H61" s="32">
        <f t="shared" si="4"/>
        <v>71.81483942414175</v>
      </c>
      <c r="I61" s="34">
        <f t="shared" si="5"/>
        <v>87.62290127188169</v>
      </c>
    </row>
    <row r="62" spans="2:9" ht="18.75">
      <c r="B62" s="44">
        <v>53</v>
      </c>
      <c r="C62" s="45" t="s">
        <v>133</v>
      </c>
      <c r="D62" s="22">
        <f>CSankarBOCEEXPSAN201112!S114</f>
        <v>2402</v>
      </c>
      <c r="E62" s="22">
        <f>CSankarBOCEEXPSAN201112!T114</f>
        <v>1996.39</v>
      </c>
      <c r="F62" s="22">
        <f>CSankarBOCEEXPSAN201112!U114</f>
        <v>752.32</v>
      </c>
      <c r="G62" s="22">
        <f>CSankarBOCEEXPSAN201112!V114</f>
        <v>724.94</v>
      </c>
      <c r="H62" s="32">
        <f t="shared" si="4"/>
        <v>37.68401965547814</v>
      </c>
      <c r="I62" s="34">
        <f t="shared" si="5"/>
        <v>96.36059123777116</v>
      </c>
    </row>
    <row r="63" spans="2:9" ht="18.75">
      <c r="B63" s="44">
        <v>54</v>
      </c>
      <c r="C63" s="45" t="s">
        <v>146</v>
      </c>
      <c r="D63" s="22">
        <f>CSankarBOCEEXPSAN201112!S115</f>
        <v>3000.31</v>
      </c>
      <c r="E63" s="22">
        <f>CSankarBOCEEXPSAN201112!T115</f>
        <v>3900</v>
      </c>
      <c r="F63" s="22">
        <f>CSankarBOCEEXPSAN201112!U115</f>
        <v>1048.99</v>
      </c>
      <c r="G63" s="22">
        <f>CSankarBOCEEXPSAN201112!V115</f>
        <v>0</v>
      </c>
      <c r="H63" s="32">
        <f t="shared" si="4"/>
        <v>26.89717948717949</v>
      </c>
      <c r="I63" s="34">
        <f t="shared" si="5"/>
        <v>0</v>
      </c>
    </row>
    <row r="64" spans="2:9" ht="18.75">
      <c r="B64" s="44">
        <v>55</v>
      </c>
      <c r="C64" s="45" t="s">
        <v>147</v>
      </c>
      <c r="D64" s="22">
        <f>CSankarBOCEEXPSAN201112!S116</f>
        <v>349.3</v>
      </c>
      <c r="E64" s="22">
        <f>CSankarBOCEEXPSAN201112!T116</f>
        <v>3392.58</v>
      </c>
      <c r="F64" s="22">
        <f>CSankarBOCEEXPSAN201112!U116</f>
        <v>2154.57</v>
      </c>
      <c r="G64" s="22">
        <f>CSankarBOCEEXPSAN201112!V116</f>
        <v>1942.46</v>
      </c>
      <c r="H64" s="32">
        <f t="shared" si="4"/>
        <v>63.50830341510002</v>
      </c>
      <c r="I64" s="34">
        <f t="shared" si="5"/>
        <v>90.15534422181688</v>
      </c>
    </row>
    <row r="65" spans="2:9" ht="18.75">
      <c r="B65" s="46">
        <v>56</v>
      </c>
      <c r="C65" s="47" t="s">
        <v>209</v>
      </c>
      <c r="D65" s="22">
        <f>CSankarBOCEEXPSAN201112!S118</f>
        <v>4600</v>
      </c>
      <c r="E65" s="22">
        <f>CSankarBOCEEXPSAN201112!T118</f>
        <v>5000</v>
      </c>
      <c r="F65" s="22">
        <f>CSankarBOCEEXPSAN201112!U117</f>
        <v>0</v>
      </c>
      <c r="G65" s="22"/>
      <c r="H65" s="32">
        <f aca="true" t="shared" si="6" ref="H65:H70">SUM(F65/E65)*100</f>
        <v>0</v>
      </c>
      <c r="I65" s="34"/>
    </row>
    <row r="66" spans="2:9" ht="18.75">
      <c r="B66" s="44">
        <v>57</v>
      </c>
      <c r="C66" s="45" t="s">
        <v>134</v>
      </c>
      <c r="D66" s="22">
        <f>CSankarBOCEEXPSAN201112!S120</f>
        <v>3300</v>
      </c>
      <c r="E66" s="22">
        <f>CSankarBOCEEXPSAN201112!T120</f>
        <v>3300</v>
      </c>
      <c r="F66" s="22">
        <f>CSankarBOCEEXPSAN201112!U120</f>
        <v>2802.1</v>
      </c>
      <c r="G66" s="22">
        <f>CSankarBOCEEXPSAN201112!V120</f>
        <v>2110.08</v>
      </c>
      <c r="H66" s="32">
        <f t="shared" si="6"/>
        <v>84.9121212121212</v>
      </c>
      <c r="I66" s="34">
        <f>SUM(G66/F66)*100</f>
        <v>75.30352235823132</v>
      </c>
    </row>
    <row r="67" spans="2:9" ht="18.75">
      <c r="B67" s="44">
        <v>58</v>
      </c>
      <c r="C67" s="45" t="s">
        <v>150</v>
      </c>
      <c r="D67" s="22">
        <f>CSankarBOCEEXPSAN201112!S121</f>
        <v>2900</v>
      </c>
      <c r="E67" s="22">
        <f>CSankarBOCEEXPSAN201112!T121</f>
        <v>3600.01</v>
      </c>
      <c r="F67" s="22">
        <f>CSankarBOCEEXPSAN201112!U121</f>
        <v>968.61</v>
      </c>
      <c r="G67" s="22">
        <f>CSankarBOCEEXPSAN201112!V121</f>
        <v>968.61</v>
      </c>
      <c r="H67" s="32">
        <f t="shared" si="6"/>
        <v>26.905758595115014</v>
      </c>
      <c r="I67" s="34">
        <f>SUM(G67/F67)*100</f>
        <v>100</v>
      </c>
    </row>
    <row r="68" spans="2:9" ht="18.75">
      <c r="B68" s="44">
        <v>59</v>
      </c>
      <c r="C68" s="45" t="s">
        <v>149</v>
      </c>
      <c r="D68" s="22">
        <f>CSankarBOCEEXPSAN201112!S122</f>
        <v>1100</v>
      </c>
      <c r="E68" s="22">
        <f>CSankarBOCEEXPSAN201112!T122</f>
        <v>1200</v>
      </c>
      <c r="F68" s="22">
        <f>CSankarBOCEEXPSAN201112!U122</f>
        <v>743.44</v>
      </c>
      <c r="G68" s="22">
        <f>CSankarBOCEEXPSAN201112!V122</f>
        <v>459.88</v>
      </c>
      <c r="H68" s="32">
        <f t="shared" si="6"/>
        <v>61.95333333333334</v>
      </c>
      <c r="I68" s="34">
        <f>SUM(G68/F68)*100</f>
        <v>61.858388034004086</v>
      </c>
    </row>
    <row r="69" spans="2:9" ht="18.75">
      <c r="B69" s="44">
        <v>60</v>
      </c>
      <c r="C69" s="45" t="s">
        <v>148</v>
      </c>
      <c r="D69" s="22">
        <f>CSankarBOCEEXPSAN201112!S123</f>
        <v>0</v>
      </c>
      <c r="E69" s="22">
        <f>CSankarBOCEEXPSAN201112!T123</f>
        <v>0.04</v>
      </c>
      <c r="F69" s="22">
        <f>CSankarBOCEEXPSAN201112!U123</f>
        <v>0</v>
      </c>
      <c r="G69" s="22">
        <f>CSankarBOCEEXPSAN201112!V123</f>
        <v>0</v>
      </c>
      <c r="H69" s="32">
        <f t="shared" si="6"/>
        <v>0</v>
      </c>
      <c r="I69" s="34"/>
    </row>
    <row r="70" spans="2:9" ht="18.75">
      <c r="B70" s="14">
        <v>61</v>
      </c>
      <c r="C70" s="45" t="s">
        <v>218</v>
      </c>
      <c r="D70" s="22">
        <f>CSankarBOCEEXPSAN201112!S124</f>
        <v>1615</v>
      </c>
      <c r="E70" s="22">
        <f>CSankarBOCEEXPSAN201112!T124</f>
        <v>1806</v>
      </c>
      <c r="F70" s="22">
        <f>CSankarBOCEEXPSAN201112!U124</f>
        <v>1074.87</v>
      </c>
      <c r="G70" s="22">
        <f>CSankarBOCEEXPSAN201112!V124</f>
        <v>1074.87</v>
      </c>
      <c r="H70" s="32">
        <f t="shared" si="6"/>
        <v>59.51661129568105</v>
      </c>
      <c r="I70" s="34">
        <f>SUM(G70/F70)*100</f>
        <v>100</v>
      </c>
    </row>
    <row r="71" spans="2:9" ht="18.75">
      <c r="B71" s="14">
        <v>62</v>
      </c>
      <c r="C71" s="45" t="s">
        <v>135</v>
      </c>
      <c r="D71" s="22">
        <f>CSankarBOCEEXPSAN201112!S125</f>
        <v>131123</v>
      </c>
      <c r="E71" s="22">
        <f>CSankarBOCEEXPSAN201112!T125</f>
        <v>0</v>
      </c>
      <c r="F71" s="22">
        <f>CSankarBOCEEXPSAN201112!U125</f>
        <v>80673.04</v>
      </c>
      <c r="G71" s="22">
        <f>CSankarBOCEEXPSAN201112!V125</f>
        <v>61504.21</v>
      </c>
      <c r="H71" s="32"/>
      <c r="I71" s="34">
        <f>SUM(G71/F71)*100</f>
        <v>76.23886492934939</v>
      </c>
    </row>
    <row r="72" spans="2:9" ht="18.75">
      <c r="B72" s="14">
        <v>63</v>
      </c>
      <c r="C72" s="45" t="s">
        <v>211</v>
      </c>
      <c r="D72" s="22">
        <f>CSankarBOCEEXPSAN201112!S126</f>
        <v>200</v>
      </c>
      <c r="E72" s="22">
        <f>CSankarBOCEEXPSAN201112!T126</f>
        <v>2400</v>
      </c>
      <c r="F72" s="22">
        <f>CSankarBOCEEXPSAN201112!U126</f>
        <v>0</v>
      </c>
      <c r="G72" s="22">
        <f>CSankarBOCEEXPSAN201112!V126</f>
        <v>0</v>
      </c>
      <c r="H72" s="32"/>
      <c r="I72" s="34"/>
    </row>
    <row r="73" spans="2:9" ht="18.75">
      <c r="B73" s="14">
        <v>64</v>
      </c>
      <c r="C73" s="45" t="s">
        <v>136</v>
      </c>
      <c r="D73" s="22">
        <f>CSankarBOCEEXPSAN201112!S127</f>
        <v>4356</v>
      </c>
      <c r="E73" s="22">
        <f>CSankarBOCEEXPSAN201112!T127</f>
        <v>0</v>
      </c>
      <c r="F73" s="22">
        <f>CSankarBOCEEXPSAN201112!U127</f>
        <v>0</v>
      </c>
      <c r="G73" s="22">
        <f>CSankarBOCEEXPSAN201112!V127</f>
        <v>0</v>
      </c>
      <c r="H73" s="32"/>
      <c r="I73" s="34"/>
    </row>
    <row r="74" spans="2:9" ht="18.75">
      <c r="B74" s="14">
        <v>65</v>
      </c>
      <c r="C74" s="38" t="s">
        <v>216</v>
      </c>
      <c r="D74" s="22">
        <f>CSankarBOCEEXPSAN201112!S128</f>
        <v>0</v>
      </c>
      <c r="E74" s="22">
        <f>CSankarBOCEEXPSAN201112!T128</f>
        <v>9.99</v>
      </c>
      <c r="F74" s="22">
        <f>CSankarBOCEEXPSAN201112!U128</f>
        <v>9.28</v>
      </c>
      <c r="G74" s="22">
        <f>CSankarBOCEEXPSAN201112!V128</f>
        <v>6.77</v>
      </c>
      <c r="H74" s="32">
        <f aca="true" t="shared" si="7" ref="H74:I76">SUM(F74/E74)*100</f>
        <v>92.89289289289289</v>
      </c>
      <c r="I74" s="34">
        <f t="shared" si="7"/>
        <v>72.95258620689656</v>
      </c>
    </row>
    <row r="75" spans="2:9" ht="18.75">
      <c r="B75" s="14">
        <v>66</v>
      </c>
      <c r="C75" s="38" t="s">
        <v>206</v>
      </c>
      <c r="D75" s="22">
        <f>CSankarBOCEEXPSAN201112!S129</f>
        <v>0</v>
      </c>
      <c r="E75" s="22">
        <f>CSankarBOCEEXPSAN201112!T129</f>
        <v>300</v>
      </c>
      <c r="F75" s="22">
        <f>CSankarBOCEEXPSAN201112!U129</f>
        <v>300</v>
      </c>
      <c r="G75" s="22">
        <f>CSankarBOCEEXPSAN201112!V129</f>
        <v>175.38</v>
      </c>
      <c r="H75" s="32">
        <f t="shared" si="7"/>
        <v>100</v>
      </c>
      <c r="I75" s="34">
        <f t="shared" si="7"/>
        <v>58.46</v>
      </c>
    </row>
    <row r="76" spans="2:9" ht="18">
      <c r="B76" s="30"/>
      <c r="C76" s="255" t="s">
        <v>1</v>
      </c>
      <c r="D76" s="253">
        <f>SUM(D10:D75)</f>
        <v>780000.0000000002</v>
      </c>
      <c r="E76" s="253">
        <f>SUM(E10:E75)</f>
        <v>716030.2499999999</v>
      </c>
      <c r="F76" s="253">
        <f>SUM(F10:F75)</f>
        <v>591138.7700000001</v>
      </c>
      <c r="G76" s="253">
        <f>SUM(G10:G75)</f>
        <v>516582.6900000002</v>
      </c>
      <c r="H76" s="33">
        <f t="shared" si="7"/>
        <v>82.55779277481646</v>
      </c>
      <c r="I76" s="35">
        <f t="shared" si="7"/>
        <v>87.38771946898358</v>
      </c>
    </row>
    <row r="77" spans="7:8" ht="12.75">
      <c r="G77" s="7"/>
      <c r="H77" s="7"/>
    </row>
  </sheetData>
  <sheetProtection/>
  <printOptions/>
  <pageMargins left="0.1968503937007874" right="0.15748031496062992" top="0.35433070866141736" bottom="0.4724409448818898" header="0.35433070866141736" footer="0.2362204724409449"/>
  <pageSetup horizontalDpi="600" verticalDpi="600" orientation="landscape" paperSize="5" scale="95" r:id="rId3"/>
  <headerFooter alignWithMargins="0">
    <oddFooter>&amp;C&amp;8E:\Manoj Sir c\ Sankar\DSBOCEEXPSANcomparisiontreasury2011-12May2011\DSBOCEEXPSAN1112(Hindi)&amp;R&amp;P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36"/>
  <sheetViews>
    <sheetView showZeros="0" zoomScalePageLayoutView="0" workbookViewId="0" topLeftCell="A1">
      <pane xSplit="2" ySplit="5" topLeftCell="J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W128" sqref="W128"/>
    </sheetView>
  </sheetViews>
  <sheetFormatPr defaultColWidth="9.140625" defaultRowHeight="12.75"/>
  <cols>
    <col min="1" max="1" width="5.57421875" style="26" customWidth="1"/>
    <col min="2" max="2" width="45.140625" style="26" customWidth="1"/>
    <col min="3" max="4" width="9.421875" style="26" customWidth="1"/>
    <col min="5" max="5" width="9.57421875" style="26" customWidth="1"/>
    <col min="6" max="6" width="10.140625" style="26" customWidth="1"/>
    <col min="7" max="7" width="10.57421875" style="26" customWidth="1"/>
    <col min="8" max="11" width="10.421875" style="26" customWidth="1"/>
    <col min="12" max="12" width="10.7109375" style="26" customWidth="1"/>
    <col min="13" max="13" width="10.421875" style="26" customWidth="1"/>
    <col min="14" max="14" width="10.7109375" style="26" customWidth="1"/>
    <col min="15" max="15" width="9.421875" style="26" customWidth="1"/>
    <col min="16" max="16" width="9.28125" style="26" customWidth="1"/>
    <col min="17" max="17" width="9.421875" style="26" customWidth="1"/>
    <col min="18" max="18" width="10.421875" style="26" customWidth="1"/>
    <col min="19" max="19" width="10.57421875" style="26" customWidth="1"/>
    <col min="20" max="22" width="10.421875" style="26" customWidth="1"/>
    <col min="23" max="16384" width="9.140625" style="26" customWidth="1"/>
  </cols>
  <sheetData>
    <row r="1" spans="1:20" ht="18" customHeight="1">
      <c r="A1" s="24"/>
      <c r="B1" s="4" t="s">
        <v>92</v>
      </c>
      <c r="C1" s="25"/>
      <c r="D1" s="1"/>
      <c r="E1" s="1"/>
      <c r="F1" s="1"/>
      <c r="G1" s="1"/>
      <c r="T1" s="3"/>
    </row>
    <row r="2" spans="2:21" ht="18">
      <c r="B2" s="4" t="s">
        <v>212</v>
      </c>
      <c r="C2" s="27"/>
      <c r="D2" s="27"/>
      <c r="E2" s="27"/>
      <c r="F2" s="6"/>
      <c r="G2" s="6"/>
      <c r="H2" s="5"/>
      <c r="I2" s="6"/>
      <c r="J2" s="1"/>
      <c r="K2" s="1"/>
      <c r="L2" s="1"/>
      <c r="M2" s="1"/>
      <c r="N2" s="1"/>
      <c r="O2" s="1"/>
      <c r="Q2" s="1"/>
      <c r="R2" s="1"/>
      <c r="S2" s="1"/>
      <c r="T2" s="23" t="s">
        <v>27</v>
      </c>
      <c r="U2" s="1" t="s">
        <v>87</v>
      </c>
    </row>
    <row r="3" spans="1:22" ht="12.75" customHeight="1" thickBot="1">
      <c r="A3" s="26">
        <v>0</v>
      </c>
      <c r="B3" s="257" t="s">
        <v>0</v>
      </c>
      <c r="C3" s="260" t="s">
        <v>74</v>
      </c>
      <c r="D3" s="261"/>
      <c r="E3" s="261"/>
      <c r="F3" s="263"/>
      <c r="G3" s="260" t="s">
        <v>75</v>
      </c>
      <c r="H3" s="264"/>
      <c r="I3" s="261"/>
      <c r="J3" s="263"/>
      <c r="K3" s="260" t="s">
        <v>201</v>
      </c>
      <c r="L3" s="261"/>
      <c r="M3" s="261"/>
      <c r="N3" s="263"/>
      <c r="O3" s="260" t="s">
        <v>202</v>
      </c>
      <c r="P3" s="261"/>
      <c r="Q3" s="261"/>
      <c r="R3" s="261"/>
      <c r="S3" s="260" t="s">
        <v>73</v>
      </c>
      <c r="T3" s="261"/>
      <c r="U3" s="261"/>
      <c r="V3" s="262"/>
    </row>
    <row r="4" spans="2:22" ht="19.5" customHeight="1">
      <c r="B4" s="258"/>
      <c r="C4" s="100" t="s">
        <v>28</v>
      </c>
      <c r="D4" s="101" t="s">
        <v>29</v>
      </c>
      <c r="E4" s="100" t="s">
        <v>39</v>
      </c>
      <c r="F4" s="251" t="s">
        <v>40</v>
      </c>
      <c r="G4" s="100" t="s">
        <v>28</v>
      </c>
      <c r="H4" s="107" t="s">
        <v>29</v>
      </c>
      <c r="I4" s="100" t="s">
        <v>39</v>
      </c>
      <c r="J4" s="251" t="s">
        <v>40</v>
      </c>
      <c r="K4" s="100" t="s">
        <v>28</v>
      </c>
      <c r="L4" s="101" t="s">
        <v>29</v>
      </c>
      <c r="M4" s="100" t="s">
        <v>39</v>
      </c>
      <c r="N4" s="251" t="s">
        <v>40</v>
      </c>
      <c r="O4" s="100" t="s">
        <v>28</v>
      </c>
      <c r="P4" s="101" t="s">
        <v>29</v>
      </c>
      <c r="Q4" s="100" t="s">
        <v>39</v>
      </c>
      <c r="R4" s="251" t="s">
        <v>40</v>
      </c>
      <c r="S4" s="100" t="s">
        <v>28</v>
      </c>
      <c r="T4" s="102" t="s">
        <v>29</v>
      </c>
      <c r="U4" s="100" t="s">
        <v>39</v>
      </c>
      <c r="V4" s="251" t="s">
        <v>40</v>
      </c>
    </row>
    <row r="5" spans="2:22" ht="12.75" customHeight="1">
      <c r="B5" s="259"/>
      <c r="C5" s="103" t="s">
        <v>27</v>
      </c>
      <c r="D5" s="104" t="s">
        <v>30</v>
      </c>
      <c r="E5" s="103"/>
      <c r="F5" s="103">
        <v>0</v>
      </c>
      <c r="G5" s="103" t="s">
        <v>27</v>
      </c>
      <c r="H5" s="103" t="s">
        <v>30</v>
      </c>
      <c r="I5" s="103"/>
      <c r="J5" s="103">
        <v>0</v>
      </c>
      <c r="K5" s="103" t="s">
        <v>27</v>
      </c>
      <c r="L5" s="104" t="s">
        <v>30</v>
      </c>
      <c r="M5" s="103"/>
      <c r="N5" s="103">
        <v>0</v>
      </c>
      <c r="O5" s="103" t="s">
        <v>27</v>
      </c>
      <c r="P5" s="104" t="s">
        <v>30</v>
      </c>
      <c r="Q5" s="103"/>
      <c r="R5" s="103" t="s">
        <v>27</v>
      </c>
      <c r="S5" s="103" t="s">
        <v>27</v>
      </c>
      <c r="T5" s="105" t="s">
        <v>30</v>
      </c>
      <c r="U5" s="106"/>
      <c r="V5" s="103" t="s">
        <v>27</v>
      </c>
    </row>
    <row r="6" spans="2:22" ht="38.25" customHeight="1">
      <c r="B6" s="52" t="s">
        <v>64</v>
      </c>
      <c r="C6" s="108"/>
      <c r="D6" s="109"/>
      <c r="E6" s="109"/>
      <c r="F6" s="110"/>
      <c r="G6" s="108">
        <f aca="true" t="shared" si="0" ref="G6:J10">+S6-C6-K6-O6</f>
        <v>0</v>
      </c>
      <c r="H6" s="108">
        <f t="shared" si="0"/>
        <v>0</v>
      </c>
      <c r="I6" s="111">
        <f t="shared" si="0"/>
        <v>0</v>
      </c>
      <c r="J6" s="112">
        <f t="shared" si="0"/>
        <v>0</v>
      </c>
      <c r="K6" s="113"/>
      <c r="L6" s="114"/>
      <c r="M6" s="114"/>
      <c r="N6" s="114"/>
      <c r="O6" s="114"/>
      <c r="P6" s="114"/>
      <c r="Q6" s="114"/>
      <c r="R6" s="115"/>
      <c r="S6" s="108"/>
      <c r="T6" s="109"/>
      <c r="U6" s="116"/>
      <c r="V6" s="113"/>
    </row>
    <row r="7" spans="2:22" ht="18">
      <c r="B7" s="53" t="s">
        <v>174</v>
      </c>
      <c r="C7" s="117"/>
      <c r="D7" s="111">
        <v>0</v>
      </c>
      <c r="E7" s="111"/>
      <c r="F7" s="112"/>
      <c r="G7" s="117">
        <f t="shared" si="0"/>
        <v>0</v>
      </c>
      <c r="H7" s="117">
        <f t="shared" si="0"/>
        <v>0</v>
      </c>
      <c r="I7" s="111">
        <f t="shared" si="0"/>
        <v>0</v>
      </c>
      <c r="J7" s="112">
        <f t="shared" si="0"/>
        <v>0</v>
      </c>
      <c r="K7" s="118"/>
      <c r="L7" s="119"/>
      <c r="M7" s="119"/>
      <c r="N7" s="119"/>
      <c r="O7" s="119"/>
      <c r="P7" s="119"/>
      <c r="Q7" s="119"/>
      <c r="R7" s="120"/>
      <c r="S7" s="117"/>
      <c r="T7" s="111"/>
      <c r="U7" s="121"/>
      <c r="V7" s="118"/>
    </row>
    <row r="8" spans="2:22" ht="18">
      <c r="B8" s="71" t="s">
        <v>94</v>
      </c>
      <c r="C8" s="122">
        <v>617.72</v>
      </c>
      <c r="D8" s="122">
        <v>580</v>
      </c>
      <c r="E8" s="122">
        <v>496.79</v>
      </c>
      <c r="F8" s="122">
        <v>491.45</v>
      </c>
      <c r="G8" s="122">
        <f t="shared" si="0"/>
        <v>978.6100000000006</v>
      </c>
      <c r="H8" s="122">
        <f t="shared" si="0"/>
        <v>675.4199999999983</v>
      </c>
      <c r="I8" s="122">
        <f t="shared" si="0"/>
        <v>621.9899999999998</v>
      </c>
      <c r="J8" s="122">
        <f t="shared" si="0"/>
        <v>559.9599999999991</v>
      </c>
      <c r="K8" s="123">
        <v>17738</v>
      </c>
      <c r="L8" s="123">
        <v>16392.43</v>
      </c>
      <c r="M8" s="123">
        <v>15570.22</v>
      </c>
      <c r="N8" s="123">
        <v>15418.02</v>
      </c>
      <c r="O8" s="123"/>
      <c r="P8" s="123"/>
      <c r="Q8" s="123"/>
      <c r="R8" s="123"/>
      <c r="S8" s="122">
        <v>19334.33</v>
      </c>
      <c r="T8" s="122">
        <v>17647.85</v>
      </c>
      <c r="U8" s="123">
        <v>16689</v>
      </c>
      <c r="V8" s="123">
        <v>16469.43</v>
      </c>
    </row>
    <row r="9" spans="2:22" ht="18">
      <c r="B9" s="71" t="s">
        <v>2</v>
      </c>
      <c r="C9" s="122">
        <v>255.78</v>
      </c>
      <c r="D9" s="122">
        <v>317.58</v>
      </c>
      <c r="E9" s="122">
        <v>255.78</v>
      </c>
      <c r="F9" s="122">
        <v>255.78</v>
      </c>
      <c r="G9" s="122">
        <f t="shared" si="0"/>
        <v>862.54</v>
      </c>
      <c r="H9" s="122">
        <f t="shared" si="0"/>
        <v>1552</v>
      </c>
      <c r="I9" s="122">
        <f t="shared" si="0"/>
        <v>4019.32</v>
      </c>
      <c r="J9" s="122">
        <f t="shared" si="0"/>
        <v>4019.32</v>
      </c>
      <c r="K9" s="123"/>
      <c r="L9" s="123">
        <v>40</v>
      </c>
      <c r="M9" s="123"/>
      <c r="N9" s="123"/>
      <c r="O9" s="123"/>
      <c r="P9" s="123"/>
      <c r="Q9" s="123"/>
      <c r="R9" s="123"/>
      <c r="S9" s="122">
        <v>1118.32</v>
      </c>
      <c r="T9" s="122">
        <v>1909.58</v>
      </c>
      <c r="U9" s="123">
        <v>4275.1</v>
      </c>
      <c r="V9" s="123">
        <v>4275.1</v>
      </c>
    </row>
    <row r="10" spans="2:22" ht="18">
      <c r="B10" s="71" t="s">
        <v>95</v>
      </c>
      <c r="C10" s="122">
        <f>506.33+80.2</f>
        <v>586.53</v>
      </c>
      <c r="D10" s="122">
        <v>488.5</v>
      </c>
      <c r="E10" s="122">
        <v>472.1</v>
      </c>
      <c r="F10" s="122">
        <v>458.12</v>
      </c>
      <c r="G10" s="122">
        <f t="shared" si="0"/>
        <v>7309.83</v>
      </c>
      <c r="H10" s="122">
        <f t="shared" si="0"/>
        <v>2723.91</v>
      </c>
      <c r="I10" s="122">
        <f t="shared" si="0"/>
        <v>2197.92</v>
      </c>
      <c r="J10" s="122">
        <f t="shared" si="0"/>
        <v>2105.08</v>
      </c>
      <c r="K10" s="123">
        <v>130</v>
      </c>
      <c r="L10" s="123">
        <v>402</v>
      </c>
      <c r="M10" s="123"/>
      <c r="N10" s="123"/>
      <c r="O10" s="123">
        <v>0</v>
      </c>
      <c r="P10" s="123"/>
      <c r="Q10" s="123"/>
      <c r="R10" s="123"/>
      <c r="S10" s="122">
        <v>8026.36</v>
      </c>
      <c r="T10" s="122">
        <v>3614.41</v>
      </c>
      <c r="U10" s="123">
        <v>2670.02</v>
      </c>
      <c r="V10" s="123">
        <v>2563.2</v>
      </c>
    </row>
    <row r="11" spans="2:22" ht="18">
      <c r="B11" s="54" t="s">
        <v>32</v>
      </c>
      <c r="C11" s="124">
        <f>SUM(C8:C10)</f>
        <v>1460.03</v>
      </c>
      <c r="D11" s="124">
        <f aca="true" t="shared" si="1" ref="D11:V11">SUM(D8:D10)</f>
        <v>1386.08</v>
      </c>
      <c r="E11" s="124">
        <f t="shared" si="1"/>
        <v>1224.67</v>
      </c>
      <c r="F11" s="125">
        <f t="shared" si="1"/>
        <v>1205.35</v>
      </c>
      <c r="G11" s="125">
        <f t="shared" si="1"/>
        <v>9150.98</v>
      </c>
      <c r="H11" s="125">
        <f t="shared" si="1"/>
        <v>4951.329999999998</v>
      </c>
      <c r="I11" s="125">
        <f t="shared" si="1"/>
        <v>6839.23</v>
      </c>
      <c r="J11" s="126">
        <f t="shared" si="1"/>
        <v>6684.359999999999</v>
      </c>
      <c r="K11" s="125">
        <f t="shared" si="1"/>
        <v>17868</v>
      </c>
      <c r="L11" s="127">
        <f t="shared" si="1"/>
        <v>16834.43</v>
      </c>
      <c r="M11" s="125">
        <f t="shared" si="1"/>
        <v>15570.22</v>
      </c>
      <c r="N11" s="125">
        <f t="shared" si="1"/>
        <v>15418.02</v>
      </c>
      <c r="O11" s="125">
        <f t="shared" si="1"/>
        <v>0</v>
      </c>
      <c r="P11" s="125">
        <f t="shared" si="1"/>
        <v>0</v>
      </c>
      <c r="Q11" s="125">
        <f t="shared" si="1"/>
        <v>0</v>
      </c>
      <c r="R11" s="126">
        <f t="shared" si="1"/>
        <v>0</v>
      </c>
      <c r="S11" s="125">
        <f t="shared" si="1"/>
        <v>28479.010000000002</v>
      </c>
      <c r="T11" s="127">
        <f t="shared" si="1"/>
        <v>23171.84</v>
      </c>
      <c r="U11" s="125">
        <f t="shared" si="1"/>
        <v>23634.12</v>
      </c>
      <c r="V11" s="125">
        <f t="shared" si="1"/>
        <v>23307.73</v>
      </c>
    </row>
    <row r="12" spans="2:22" ht="18">
      <c r="B12" s="71" t="s">
        <v>67</v>
      </c>
      <c r="C12" s="128"/>
      <c r="D12" s="128"/>
      <c r="E12" s="128"/>
      <c r="F12" s="128"/>
      <c r="G12" s="122">
        <f>+S12-C12-K12-O12</f>
        <v>277</v>
      </c>
      <c r="H12" s="122">
        <f>+T12-D12-L12-P12</f>
        <v>1943.7000000000007</v>
      </c>
      <c r="I12" s="122">
        <f>+U12-E12-M12-Q12</f>
        <v>43.850000000000364</v>
      </c>
      <c r="J12" s="122">
        <f>+V12-F12-N12-R12</f>
        <v>41.219999999999345</v>
      </c>
      <c r="K12" s="123">
        <v>1888</v>
      </c>
      <c r="L12" s="123"/>
      <c r="M12" s="123"/>
      <c r="N12" s="123"/>
      <c r="O12" s="123">
        <v>10000</v>
      </c>
      <c r="P12" s="123">
        <v>11362.67</v>
      </c>
      <c r="Q12" s="123">
        <v>8967.64</v>
      </c>
      <c r="R12" s="123">
        <v>8530.43</v>
      </c>
      <c r="S12" s="128">
        <v>12165</v>
      </c>
      <c r="T12" s="128">
        <v>13306.37</v>
      </c>
      <c r="U12" s="123">
        <v>9011.49</v>
      </c>
      <c r="V12" s="123">
        <v>8571.65</v>
      </c>
    </row>
    <row r="13" spans="2:22" ht="18">
      <c r="B13" s="71" t="s">
        <v>178</v>
      </c>
      <c r="C13" s="128">
        <v>1236.82</v>
      </c>
      <c r="D13" s="128">
        <v>1287.05</v>
      </c>
      <c r="E13" s="128">
        <v>1234.02</v>
      </c>
      <c r="F13" s="128">
        <v>1218.96</v>
      </c>
      <c r="G13" s="122">
        <f aca="true" t="shared" si="2" ref="G13:J17">+S13-C13-K13-O13</f>
        <v>1825.07</v>
      </c>
      <c r="H13" s="122">
        <f t="shared" si="2"/>
        <v>1625.58</v>
      </c>
      <c r="I13" s="122">
        <f t="shared" si="2"/>
        <v>1394.0200000000002</v>
      </c>
      <c r="J13" s="122">
        <f t="shared" si="2"/>
        <v>1367.53</v>
      </c>
      <c r="K13" s="123">
        <v>110.02</v>
      </c>
      <c r="L13" s="123">
        <v>324.93</v>
      </c>
      <c r="M13" s="123">
        <v>211.53</v>
      </c>
      <c r="N13" s="123">
        <v>199.84</v>
      </c>
      <c r="O13" s="123">
        <v>0</v>
      </c>
      <c r="P13" s="123"/>
      <c r="Q13" s="123"/>
      <c r="R13" s="123"/>
      <c r="S13" s="128">
        <v>3171.91</v>
      </c>
      <c r="T13" s="128">
        <v>3237.56</v>
      </c>
      <c r="U13" s="123">
        <v>2839.57</v>
      </c>
      <c r="V13" s="123">
        <v>2786.33</v>
      </c>
    </row>
    <row r="14" spans="2:22" ht="20.25" customHeight="1">
      <c r="B14" s="96" t="s">
        <v>179</v>
      </c>
      <c r="C14" s="129">
        <v>451.24</v>
      </c>
      <c r="D14" s="129">
        <v>328.35</v>
      </c>
      <c r="E14" s="129">
        <v>323.68</v>
      </c>
      <c r="F14" s="129">
        <v>315.23</v>
      </c>
      <c r="G14" s="122">
        <f t="shared" si="2"/>
        <v>446.65999999999997</v>
      </c>
      <c r="H14" s="122">
        <f t="shared" si="2"/>
        <v>475</v>
      </c>
      <c r="I14" s="122">
        <f t="shared" si="2"/>
        <v>407.84</v>
      </c>
      <c r="J14" s="122">
        <f t="shared" si="2"/>
        <v>407.84000000000003</v>
      </c>
      <c r="K14" s="123">
        <v>45.72</v>
      </c>
      <c r="L14" s="123">
        <v>30.01</v>
      </c>
      <c r="M14" s="123"/>
      <c r="N14" s="123"/>
      <c r="O14" s="123">
        <v>0</v>
      </c>
      <c r="P14" s="123"/>
      <c r="Q14" s="123"/>
      <c r="R14" s="123"/>
      <c r="S14" s="129">
        <v>943.62</v>
      </c>
      <c r="T14" s="129">
        <v>833.36</v>
      </c>
      <c r="U14" s="123">
        <v>731.52</v>
      </c>
      <c r="V14" s="123">
        <v>723.07</v>
      </c>
    </row>
    <row r="15" spans="2:22" ht="15.75" customHeight="1">
      <c r="B15" s="71" t="s">
        <v>180</v>
      </c>
      <c r="C15" s="128">
        <v>47.62</v>
      </c>
      <c r="D15" s="128">
        <v>36.1</v>
      </c>
      <c r="E15" s="128">
        <v>24.27</v>
      </c>
      <c r="F15" s="128">
        <v>24.27</v>
      </c>
      <c r="G15" s="122">
        <f t="shared" si="2"/>
        <v>421.89</v>
      </c>
      <c r="H15" s="122">
        <f t="shared" si="2"/>
        <v>232.50999999999996</v>
      </c>
      <c r="I15" s="122">
        <f t="shared" si="2"/>
        <v>92.94999999999999</v>
      </c>
      <c r="J15" s="122">
        <f t="shared" si="2"/>
        <v>92.95</v>
      </c>
      <c r="K15" s="130">
        <v>31.61</v>
      </c>
      <c r="L15" s="130">
        <v>127.09</v>
      </c>
      <c r="M15" s="130">
        <v>64.69</v>
      </c>
      <c r="N15" s="130">
        <v>64.08</v>
      </c>
      <c r="O15" s="130">
        <v>0</v>
      </c>
      <c r="P15" s="130"/>
      <c r="Q15" s="130"/>
      <c r="R15" s="130"/>
      <c r="S15" s="128">
        <v>501.12</v>
      </c>
      <c r="T15" s="128">
        <v>395.7</v>
      </c>
      <c r="U15" s="130">
        <v>181.91</v>
      </c>
      <c r="V15" s="130">
        <v>181.3</v>
      </c>
    </row>
    <row r="16" spans="2:22" ht="18" customHeight="1">
      <c r="B16" s="71" t="s">
        <v>181</v>
      </c>
      <c r="C16" s="128">
        <v>1103.61</v>
      </c>
      <c r="D16" s="128">
        <v>960</v>
      </c>
      <c r="E16" s="128">
        <v>960</v>
      </c>
      <c r="F16" s="128">
        <v>959.55</v>
      </c>
      <c r="G16" s="122">
        <f t="shared" si="2"/>
        <v>13211.39</v>
      </c>
      <c r="H16" s="122">
        <f t="shared" si="2"/>
        <v>6039.79</v>
      </c>
      <c r="I16" s="122">
        <f t="shared" si="2"/>
        <v>3229.3500000000004</v>
      </c>
      <c r="J16" s="122">
        <f t="shared" si="2"/>
        <v>3109.3500000000004</v>
      </c>
      <c r="K16" s="123">
        <v>185</v>
      </c>
      <c r="L16" s="130">
        <v>4583.54</v>
      </c>
      <c r="M16" s="123">
        <v>3714.91</v>
      </c>
      <c r="N16" s="123">
        <v>3607.91</v>
      </c>
      <c r="O16" s="123">
        <v>0</v>
      </c>
      <c r="P16" s="123"/>
      <c r="Q16" s="123"/>
      <c r="R16" s="123"/>
      <c r="S16" s="128">
        <v>14500</v>
      </c>
      <c r="T16" s="128">
        <v>11583.33</v>
      </c>
      <c r="U16" s="123">
        <v>7904.26</v>
      </c>
      <c r="V16" s="123">
        <v>7676.81</v>
      </c>
    </row>
    <row r="17" spans="2:23" ht="18">
      <c r="B17" s="71" t="s">
        <v>182</v>
      </c>
      <c r="C17" s="128"/>
      <c r="D17" s="128"/>
      <c r="E17" s="128"/>
      <c r="F17" s="128"/>
      <c r="G17" s="122">
        <f t="shared" si="2"/>
        <v>2450</v>
      </c>
      <c r="H17" s="122">
        <f t="shared" si="2"/>
        <v>1745.01</v>
      </c>
      <c r="I17" s="122">
        <f t="shared" si="2"/>
        <v>1125.52</v>
      </c>
      <c r="J17" s="122">
        <f t="shared" si="2"/>
        <v>1125.52</v>
      </c>
      <c r="K17" s="123">
        <v>550</v>
      </c>
      <c r="L17" s="123"/>
      <c r="M17" s="123"/>
      <c r="N17" s="123"/>
      <c r="O17" s="123">
        <v>0</v>
      </c>
      <c r="P17" s="123"/>
      <c r="Q17" s="123"/>
      <c r="R17" s="123"/>
      <c r="S17" s="128">
        <v>3000</v>
      </c>
      <c r="T17" s="128">
        <v>1745.01</v>
      </c>
      <c r="U17" s="123">
        <v>1125.52</v>
      </c>
      <c r="V17" s="123">
        <v>1125.52</v>
      </c>
      <c r="W17" s="26" t="s">
        <v>27</v>
      </c>
    </row>
    <row r="18" spans="2:22" ht="18" customHeight="1">
      <c r="B18" s="71" t="s">
        <v>183</v>
      </c>
      <c r="C18" s="128">
        <v>532.33</v>
      </c>
      <c r="D18" s="128">
        <v>516.38</v>
      </c>
      <c r="E18" s="128">
        <v>510.31</v>
      </c>
      <c r="F18" s="128">
        <v>510.31</v>
      </c>
      <c r="G18" s="131">
        <f>+S18-C18-K18-O18</f>
        <v>3355.1</v>
      </c>
      <c r="H18" s="131">
        <f>+T18-D18-L18-P18</f>
        <v>2265.64</v>
      </c>
      <c r="I18" s="131">
        <f>+U18-E18-M18-Q18</f>
        <v>1685.1000000000001</v>
      </c>
      <c r="J18" s="131">
        <f>+V18-F18-N18-R18</f>
        <v>1390.97</v>
      </c>
      <c r="K18" s="130"/>
      <c r="L18" s="130">
        <v>665</v>
      </c>
      <c r="M18" s="130">
        <v>226.26</v>
      </c>
      <c r="N18" s="130">
        <v>226.26</v>
      </c>
      <c r="O18" s="130"/>
      <c r="P18" s="130"/>
      <c r="Q18" s="130"/>
      <c r="R18" s="130"/>
      <c r="S18" s="128">
        <v>3887.43</v>
      </c>
      <c r="T18" s="128">
        <v>3447.02</v>
      </c>
      <c r="U18" s="130">
        <v>2421.67</v>
      </c>
      <c r="V18" s="130">
        <v>2127.54</v>
      </c>
    </row>
    <row r="19" spans="2:22" ht="23.25" customHeight="1" thickBot="1">
      <c r="B19" s="55" t="s">
        <v>78</v>
      </c>
      <c r="C19" s="132">
        <f>SUM(C11+C12+C13+C14+C15+C16+C17+C18)</f>
        <v>4831.65</v>
      </c>
      <c r="D19" s="132">
        <f aca="true" t="shared" si="3" ref="D19:V19">SUM(D11+D12+D13+D14+D15+D16+D17+D18)</f>
        <v>4513.96</v>
      </c>
      <c r="E19" s="132">
        <f t="shared" si="3"/>
        <v>4276.95</v>
      </c>
      <c r="F19" s="132">
        <f t="shared" si="3"/>
        <v>4233.67</v>
      </c>
      <c r="G19" s="132">
        <f t="shared" si="3"/>
        <v>31138.089999999997</v>
      </c>
      <c r="H19" s="132">
        <f t="shared" si="3"/>
        <v>19278.559999999998</v>
      </c>
      <c r="I19" s="132">
        <f t="shared" si="3"/>
        <v>14817.860000000002</v>
      </c>
      <c r="J19" s="132">
        <f t="shared" si="3"/>
        <v>14219.739999999998</v>
      </c>
      <c r="K19" s="132">
        <f t="shared" si="3"/>
        <v>20678.350000000002</v>
      </c>
      <c r="L19" s="132">
        <f t="shared" si="3"/>
        <v>22565</v>
      </c>
      <c r="M19" s="132">
        <f t="shared" si="3"/>
        <v>19787.609999999997</v>
      </c>
      <c r="N19" s="132">
        <f t="shared" si="3"/>
        <v>19516.109999999997</v>
      </c>
      <c r="O19" s="132">
        <f t="shared" si="3"/>
        <v>10000</v>
      </c>
      <c r="P19" s="132">
        <f t="shared" si="3"/>
        <v>11362.67</v>
      </c>
      <c r="Q19" s="132">
        <f t="shared" si="3"/>
        <v>8967.64</v>
      </c>
      <c r="R19" s="132">
        <f t="shared" si="3"/>
        <v>8530.43</v>
      </c>
      <c r="S19" s="132">
        <f t="shared" si="3"/>
        <v>66648.09</v>
      </c>
      <c r="T19" s="132">
        <f t="shared" si="3"/>
        <v>57720.189999999995</v>
      </c>
      <c r="U19" s="132">
        <f t="shared" si="3"/>
        <v>47850.06</v>
      </c>
      <c r="V19" s="132">
        <f t="shared" si="3"/>
        <v>46499.95</v>
      </c>
    </row>
    <row r="20" spans="2:22" ht="17.25" customHeight="1">
      <c r="B20" s="94" t="s">
        <v>188</v>
      </c>
      <c r="C20" s="129">
        <v>4424.32</v>
      </c>
      <c r="D20" s="129">
        <v>4152.97</v>
      </c>
      <c r="E20" s="129">
        <v>3168.99</v>
      </c>
      <c r="F20" s="129">
        <v>2648.12</v>
      </c>
      <c r="G20" s="129">
        <f aca="true" t="shared" si="4" ref="G20:J21">+S20-C20-K20-O20</f>
        <v>12001.2</v>
      </c>
      <c r="H20" s="129">
        <f t="shared" si="4"/>
        <v>25600.999999999996</v>
      </c>
      <c r="I20" s="129">
        <f t="shared" si="4"/>
        <v>22985.57</v>
      </c>
      <c r="J20" s="129">
        <f t="shared" si="4"/>
        <v>17317.91</v>
      </c>
      <c r="K20" s="129">
        <v>25900.3</v>
      </c>
      <c r="L20" s="133">
        <v>8107.63</v>
      </c>
      <c r="M20" s="129">
        <v>3961.05</v>
      </c>
      <c r="N20" s="129">
        <v>3791.73</v>
      </c>
      <c r="O20" s="129">
        <v>3961</v>
      </c>
      <c r="P20" s="129">
        <v>3900</v>
      </c>
      <c r="Q20" s="129">
        <v>1619.74</v>
      </c>
      <c r="R20" s="134">
        <v>1530.75</v>
      </c>
      <c r="S20" s="129">
        <v>46286.82</v>
      </c>
      <c r="T20" s="129">
        <v>41761.6</v>
      </c>
      <c r="U20" s="129">
        <v>31735.35</v>
      </c>
      <c r="V20" s="129">
        <v>25288.51</v>
      </c>
    </row>
    <row r="21" spans="2:22" ht="17.25" customHeight="1">
      <c r="B21" s="56" t="s">
        <v>90</v>
      </c>
      <c r="C21" s="135">
        <v>1.8</v>
      </c>
      <c r="D21" s="136"/>
      <c r="E21" s="137"/>
      <c r="F21" s="137"/>
      <c r="G21" s="138">
        <f t="shared" si="4"/>
        <v>3563.3099999999995</v>
      </c>
      <c r="H21" s="139">
        <f t="shared" si="4"/>
        <v>3148.51</v>
      </c>
      <c r="I21" s="139">
        <f t="shared" si="4"/>
        <v>2890</v>
      </c>
      <c r="J21" s="140">
        <f t="shared" si="4"/>
        <v>2736.3900000000003</v>
      </c>
      <c r="K21" s="141">
        <v>4485</v>
      </c>
      <c r="L21" s="142">
        <v>8976.75</v>
      </c>
      <c r="M21" s="143">
        <v>6573</v>
      </c>
      <c r="N21" s="143">
        <v>5300.42</v>
      </c>
      <c r="O21" s="143"/>
      <c r="P21" s="143"/>
      <c r="Q21" s="143"/>
      <c r="R21" s="143"/>
      <c r="S21" s="144">
        <v>8050.11</v>
      </c>
      <c r="T21" s="136">
        <v>12125.26</v>
      </c>
      <c r="U21" s="143">
        <v>9463</v>
      </c>
      <c r="V21" s="141">
        <v>8036.81</v>
      </c>
    </row>
    <row r="22" spans="1:22" ht="18" customHeight="1">
      <c r="A22" s="26" t="s">
        <v>27</v>
      </c>
      <c r="B22" s="57" t="s">
        <v>50</v>
      </c>
      <c r="C22" s="138">
        <v>0</v>
      </c>
      <c r="D22" s="140"/>
      <c r="E22" s="138"/>
      <c r="F22" s="140"/>
      <c r="G22" s="108">
        <f aca="true" t="shared" si="5" ref="G22:J23">+S22-C22-K22-O22</f>
        <v>0</v>
      </c>
      <c r="H22" s="109">
        <f t="shared" si="5"/>
        <v>0</v>
      </c>
      <c r="I22" s="145">
        <f t="shared" si="5"/>
        <v>0</v>
      </c>
      <c r="J22" s="108">
        <f t="shared" si="5"/>
        <v>0</v>
      </c>
      <c r="K22" s="114"/>
      <c r="L22" s="114"/>
      <c r="M22" s="113"/>
      <c r="N22" s="115"/>
      <c r="O22" s="113"/>
      <c r="P22" s="115"/>
      <c r="Q22" s="113"/>
      <c r="R22" s="115"/>
      <c r="S22" s="138">
        <v>0</v>
      </c>
      <c r="T22" s="140"/>
      <c r="U22" s="113"/>
      <c r="V22" s="114"/>
    </row>
    <row r="23" spans="2:22" ht="18" customHeight="1">
      <c r="B23" s="56" t="s">
        <v>96</v>
      </c>
      <c r="C23" s="131"/>
      <c r="D23" s="131"/>
      <c r="E23" s="131"/>
      <c r="F23" s="131"/>
      <c r="G23" s="122">
        <f t="shared" si="5"/>
        <v>50</v>
      </c>
      <c r="H23" s="122">
        <f t="shared" si="5"/>
        <v>11.4</v>
      </c>
      <c r="I23" s="122">
        <f t="shared" si="5"/>
        <v>6.13</v>
      </c>
      <c r="J23" s="122">
        <f t="shared" si="5"/>
        <v>6.13</v>
      </c>
      <c r="K23" s="123"/>
      <c r="L23" s="123"/>
      <c r="M23" s="123"/>
      <c r="N23" s="123"/>
      <c r="O23" s="123"/>
      <c r="P23" s="123"/>
      <c r="Q23" s="123"/>
      <c r="R23" s="123"/>
      <c r="S23" s="131">
        <v>50</v>
      </c>
      <c r="T23" s="131">
        <v>11.4</v>
      </c>
      <c r="U23" s="123">
        <v>6.13</v>
      </c>
      <c r="V23" s="123">
        <v>6.13</v>
      </c>
    </row>
    <row r="24" spans="2:22" ht="19.5" customHeight="1">
      <c r="B24" s="56" t="s">
        <v>84</v>
      </c>
      <c r="C24" s="131">
        <v>0</v>
      </c>
      <c r="D24" s="131"/>
      <c r="E24" s="131"/>
      <c r="F24" s="131"/>
      <c r="G24" s="122">
        <f>+S24-C24-K24-O24</f>
        <v>-810.9000000000001</v>
      </c>
      <c r="H24" s="122">
        <f>+T24-D24-L24-P24</f>
        <v>0</v>
      </c>
      <c r="I24" s="122">
        <f>+U24-E24-M24-Q24</f>
        <v>0</v>
      </c>
      <c r="J24" s="122">
        <f>+V24-F24-N24-R24</f>
        <v>0</v>
      </c>
      <c r="K24" s="123">
        <v>3298</v>
      </c>
      <c r="L24" s="123">
        <v>3806.93</v>
      </c>
      <c r="M24" s="123">
        <v>3431.57</v>
      </c>
      <c r="N24" s="123">
        <v>1775.82</v>
      </c>
      <c r="O24" s="123"/>
      <c r="P24" s="123"/>
      <c r="Q24" s="123"/>
      <c r="R24" s="123"/>
      <c r="S24" s="131">
        <v>2487.1</v>
      </c>
      <c r="T24" s="131">
        <v>3806.93</v>
      </c>
      <c r="U24" s="123">
        <v>3431.57</v>
      </c>
      <c r="V24" s="123">
        <v>1775.82</v>
      </c>
    </row>
    <row r="25" spans="2:22" ht="18" customHeight="1">
      <c r="B25" s="58" t="s">
        <v>51</v>
      </c>
      <c r="C25" s="146">
        <f>SUM(C22:C24)</f>
        <v>0</v>
      </c>
      <c r="D25" s="146">
        <f aca="true" t="shared" si="6" ref="D25:V25">SUM(D22:D24)</f>
        <v>0</v>
      </c>
      <c r="E25" s="146">
        <f t="shared" si="6"/>
        <v>0</v>
      </c>
      <c r="F25" s="146">
        <f t="shared" si="6"/>
        <v>0</v>
      </c>
      <c r="G25" s="147">
        <f t="shared" si="6"/>
        <v>-760.9000000000001</v>
      </c>
      <c r="H25" s="147">
        <f t="shared" si="6"/>
        <v>11.4</v>
      </c>
      <c r="I25" s="147">
        <f t="shared" si="6"/>
        <v>6.13</v>
      </c>
      <c r="J25" s="148">
        <f t="shared" si="6"/>
        <v>6.13</v>
      </c>
      <c r="K25" s="146">
        <f t="shared" si="6"/>
        <v>3298</v>
      </c>
      <c r="L25" s="149">
        <f t="shared" si="6"/>
        <v>3806.93</v>
      </c>
      <c r="M25" s="146">
        <f t="shared" si="6"/>
        <v>3431.57</v>
      </c>
      <c r="N25" s="146">
        <f t="shared" si="6"/>
        <v>1775.82</v>
      </c>
      <c r="O25" s="146">
        <f t="shared" si="6"/>
        <v>0</v>
      </c>
      <c r="P25" s="146">
        <f t="shared" si="6"/>
        <v>0</v>
      </c>
      <c r="Q25" s="146">
        <f t="shared" si="6"/>
        <v>0</v>
      </c>
      <c r="R25" s="148">
        <f t="shared" si="6"/>
        <v>0</v>
      </c>
      <c r="S25" s="146">
        <f t="shared" si="6"/>
        <v>2537.1</v>
      </c>
      <c r="T25" s="149">
        <f t="shared" si="6"/>
        <v>3818.33</v>
      </c>
      <c r="U25" s="146">
        <f t="shared" si="6"/>
        <v>3437.7000000000003</v>
      </c>
      <c r="V25" s="146">
        <f t="shared" si="6"/>
        <v>1781.95</v>
      </c>
    </row>
    <row r="26" spans="2:22" ht="17.25" customHeight="1">
      <c r="B26" s="57" t="s">
        <v>52</v>
      </c>
      <c r="C26" s="138"/>
      <c r="D26" s="140"/>
      <c r="E26" s="138"/>
      <c r="F26" s="140"/>
      <c r="G26" s="145">
        <f aca="true" t="shared" si="7" ref="G26:J30">+S26-C26-K26-O26</f>
        <v>0</v>
      </c>
      <c r="H26" s="117">
        <f t="shared" si="7"/>
        <v>0</v>
      </c>
      <c r="I26" s="110">
        <f t="shared" si="7"/>
        <v>0</v>
      </c>
      <c r="J26" s="145">
        <f t="shared" si="7"/>
        <v>0</v>
      </c>
      <c r="K26" s="113"/>
      <c r="L26" s="114"/>
      <c r="M26" s="115"/>
      <c r="N26" s="113"/>
      <c r="O26" s="113"/>
      <c r="P26" s="115"/>
      <c r="Q26" s="113"/>
      <c r="R26" s="115"/>
      <c r="S26" s="138">
        <v>0</v>
      </c>
      <c r="T26" s="140"/>
      <c r="U26" s="113"/>
      <c r="V26" s="114"/>
    </row>
    <row r="27" spans="2:22" ht="18" customHeight="1">
      <c r="B27" s="56" t="s">
        <v>79</v>
      </c>
      <c r="C27" s="131">
        <v>463.03</v>
      </c>
      <c r="D27" s="131">
        <v>463</v>
      </c>
      <c r="E27" s="131">
        <v>439.1</v>
      </c>
      <c r="F27" s="131">
        <v>439.1</v>
      </c>
      <c r="G27" s="122">
        <f t="shared" si="7"/>
        <v>3421.8199999999997</v>
      </c>
      <c r="H27" s="122">
        <f t="shared" si="7"/>
        <v>2819.2199999999975</v>
      </c>
      <c r="I27" s="122">
        <f t="shared" si="7"/>
        <v>2124.5999999999985</v>
      </c>
      <c r="J27" s="122">
        <f t="shared" si="7"/>
        <v>2096.2100000000028</v>
      </c>
      <c r="K27" s="123">
        <v>19610.2</v>
      </c>
      <c r="L27" s="123">
        <v>21539.04</v>
      </c>
      <c r="M27" s="123">
        <v>17945.65</v>
      </c>
      <c r="N27" s="123">
        <v>17690.09</v>
      </c>
      <c r="O27" s="123"/>
      <c r="P27" s="123"/>
      <c r="Q27" s="123"/>
      <c r="R27" s="123"/>
      <c r="S27" s="131">
        <v>23495.05</v>
      </c>
      <c r="T27" s="131">
        <v>24821.26</v>
      </c>
      <c r="U27" s="123">
        <v>20509.35</v>
      </c>
      <c r="V27" s="123">
        <v>20225.4</v>
      </c>
    </row>
    <row r="28" spans="2:22" ht="18" customHeight="1">
      <c r="B28" s="96" t="s">
        <v>63</v>
      </c>
      <c r="C28" s="131">
        <v>4664.73</v>
      </c>
      <c r="D28" s="131">
        <v>4676.5</v>
      </c>
      <c r="E28" s="131">
        <v>4463.01</v>
      </c>
      <c r="F28" s="131">
        <v>4415.81</v>
      </c>
      <c r="G28" s="122">
        <f t="shared" si="7"/>
        <v>11866.869999999999</v>
      </c>
      <c r="H28" s="122">
        <f t="shared" si="7"/>
        <v>12009.09</v>
      </c>
      <c r="I28" s="122">
        <f t="shared" si="7"/>
        <v>11168.86</v>
      </c>
      <c r="J28" s="122">
        <f t="shared" si="7"/>
        <v>11120.61</v>
      </c>
      <c r="K28" s="123">
        <v>12520</v>
      </c>
      <c r="L28" s="123">
        <v>13968</v>
      </c>
      <c r="M28" s="123">
        <v>8590.14</v>
      </c>
      <c r="N28" s="123">
        <v>8450.96</v>
      </c>
      <c r="O28" s="123"/>
      <c r="P28" s="123"/>
      <c r="Q28" s="123"/>
      <c r="R28" s="123"/>
      <c r="S28" s="131">
        <v>29051.6</v>
      </c>
      <c r="T28" s="131">
        <v>30653.59</v>
      </c>
      <c r="U28" s="123">
        <v>24222.01</v>
      </c>
      <c r="V28" s="123">
        <v>23987.38</v>
      </c>
    </row>
    <row r="29" spans="2:22" ht="18.75" customHeight="1">
      <c r="B29" s="56" t="s">
        <v>47</v>
      </c>
      <c r="C29" s="131"/>
      <c r="D29" s="131"/>
      <c r="E29" s="131"/>
      <c r="F29" s="131"/>
      <c r="G29" s="122">
        <f t="shared" si="7"/>
        <v>0</v>
      </c>
      <c r="H29" s="122">
        <f t="shared" si="7"/>
        <v>0.01</v>
      </c>
      <c r="I29" s="122">
        <f t="shared" si="7"/>
        <v>0</v>
      </c>
      <c r="J29" s="122">
        <f t="shared" si="7"/>
        <v>0</v>
      </c>
      <c r="K29" s="123"/>
      <c r="L29" s="123"/>
      <c r="M29" s="123"/>
      <c r="N29" s="123"/>
      <c r="O29" s="123"/>
      <c r="P29" s="123"/>
      <c r="Q29" s="123"/>
      <c r="R29" s="123"/>
      <c r="S29" s="131"/>
      <c r="T29" s="131">
        <v>0.01</v>
      </c>
      <c r="U29" s="123"/>
      <c r="V29" s="123"/>
    </row>
    <row r="30" spans="2:22" ht="17.25" customHeight="1">
      <c r="B30" s="56" t="s">
        <v>48</v>
      </c>
      <c r="C30" s="131"/>
      <c r="D30" s="150"/>
      <c r="E30" s="150"/>
      <c r="F30" s="150"/>
      <c r="G30" s="122">
        <f t="shared" si="7"/>
        <v>1000.01</v>
      </c>
      <c r="H30" s="122">
        <f t="shared" si="7"/>
        <v>1840.170000000001</v>
      </c>
      <c r="I30" s="122">
        <f t="shared" si="7"/>
        <v>754.61</v>
      </c>
      <c r="J30" s="122">
        <f t="shared" si="7"/>
        <v>681.6100000000001</v>
      </c>
      <c r="K30" s="150">
        <v>50</v>
      </c>
      <c r="L30" s="150">
        <v>7561.45</v>
      </c>
      <c r="M30" s="150">
        <v>936.66</v>
      </c>
      <c r="N30" s="150">
        <v>992.56</v>
      </c>
      <c r="O30" s="150"/>
      <c r="P30" s="150"/>
      <c r="Q30" s="150"/>
      <c r="R30" s="150"/>
      <c r="S30" s="131">
        <v>1050.01</v>
      </c>
      <c r="T30" s="150">
        <v>9401.62</v>
      </c>
      <c r="U30" s="130">
        <v>1691.27</v>
      </c>
      <c r="V30" s="130">
        <v>1674.17</v>
      </c>
    </row>
    <row r="31" spans="2:22" ht="18" customHeight="1">
      <c r="B31" s="59" t="s">
        <v>49</v>
      </c>
      <c r="C31" s="151">
        <f aca="true" t="shared" si="8" ref="C31:V31">SUM(C26:C30)</f>
        <v>5127.759999999999</v>
      </c>
      <c r="D31" s="151">
        <f t="shared" si="8"/>
        <v>5139.5</v>
      </c>
      <c r="E31" s="151">
        <f t="shared" si="8"/>
        <v>4902.110000000001</v>
      </c>
      <c r="F31" s="151">
        <f t="shared" si="8"/>
        <v>4854.910000000001</v>
      </c>
      <c r="G31" s="151">
        <f t="shared" si="8"/>
        <v>16288.699999999999</v>
      </c>
      <c r="H31" s="151">
        <f t="shared" si="8"/>
        <v>16668.489999999998</v>
      </c>
      <c r="I31" s="151">
        <f t="shared" si="8"/>
        <v>14048.07</v>
      </c>
      <c r="J31" s="152">
        <f t="shared" si="8"/>
        <v>13898.430000000004</v>
      </c>
      <c r="K31" s="151">
        <f t="shared" si="8"/>
        <v>32180.2</v>
      </c>
      <c r="L31" s="153">
        <f t="shared" si="8"/>
        <v>43068.49</v>
      </c>
      <c r="M31" s="151">
        <f t="shared" si="8"/>
        <v>27472.45</v>
      </c>
      <c r="N31" s="151">
        <f t="shared" si="8"/>
        <v>27133.61</v>
      </c>
      <c r="O31" s="151">
        <f t="shared" si="8"/>
        <v>0</v>
      </c>
      <c r="P31" s="151">
        <f t="shared" si="8"/>
        <v>0</v>
      </c>
      <c r="Q31" s="151">
        <f t="shared" si="8"/>
        <v>0</v>
      </c>
      <c r="R31" s="152">
        <f t="shared" si="8"/>
        <v>0</v>
      </c>
      <c r="S31" s="151">
        <f t="shared" si="8"/>
        <v>53596.659999999996</v>
      </c>
      <c r="T31" s="153">
        <f t="shared" si="8"/>
        <v>64876.48</v>
      </c>
      <c r="U31" s="151">
        <f t="shared" si="8"/>
        <v>46422.63</v>
      </c>
      <c r="V31" s="151">
        <f t="shared" si="8"/>
        <v>45886.95</v>
      </c>
    </row>
    <row r="32" spans="2:22" ht="18" customHeight="1">
      <c r="B32" s="60" t="s">
        <v>53</v>
      </c>
      <c r="C32" s="154"/>
      <c r="D32" s="155"/>
      <c r="E32" s="155"/>
      <c r="F32" s="155"/>
      <c r="G32" s="122">
        <f aca="true" t="shared" si="9" ref="G32:J33">+S32-C32-K32-O32</f>
        <v>0</v>
      </c>
      <c r="H32" s="156">
        <f t="shared" si="9"/>
        <v>0</v>
      </c>
      <c r="I32" s="156">
        <f t="shared" si="9"/>
        <v>0</v>
      </c>
      <c r="J32" s="157">
        <f t="shared" si="9"/>
        <v>0</v>
      </c>
      <c r="K32" s="123"/>
      <c r="L32" s="158"/>
      <c r="M32" s="158"/>
      <c r="N32" s="158"/>
      <c r="O32" s="158"/>
      <c r="P32" s="158"/>
      <c r="Q32" s="158"/>
      <c r="R32" s="159"/>
      <c r="S32" s="154">
        <v>0</v>
      </c>
      <c r="T32" s="155"/>
      <c r="U32" s="160"/>
      <c r="V32" s="123"/>
    </row>
    <row r="33" spans="2:22" ht="18" customHeight="1">
      <c r="B33" s="61" t="s">
        <v>58</v>
      </c>
      <c r="C33" s="138">
        <v>2699.46</v>
      </c>
      <c r="D33" s="139">
        <v>2840</v>
      </c>
      <c r="E33" s="139">
        <v>2697.78</v>
      </c>
      <c r="F33" s="139">
        <v>2655.8</v>
      </c>
      <c r="G33" s="139">
        <f t="shared" si="9"/>
        <v>12896.220000000001</v>
      </c>
      <c r="H33" s="139">
        <f t="shared" si="9"/>
        <v>28915.019999999997</v>
      </c>
      <c r="I33" s="139">
        <f t="shared" si="9"/>
        <v>32055.85</v>
      </c>
      <c r="J33" s="113">
        <f t="shared" si="9"/>
        <v>30120.399999999994</v>
      </c>
      <c r="K33" s="113">
        <v>6200</v>
      </c>
      <c r="L33" s="114"/>
      <c r="M33" s="114">
        <v>0</v>
      </c>
      <c r="N33" s="114">
        <v>0</v>
      </c>
      <c r="O33" s="114">
        <v>17000</v>
      </c>
      <c r="P33" s="114">
        <v>20215</v>
      </c>
      <c r="Q33" s="114">
        <v>7546</v>
      </c>
      <c r="R33" s="115">
        <v>3836</v>
      </c>
      <c r="S33" s="161">
        <v>38795.68</v>
      </c>
      <c r="T33" s="162">
        <v>51970.02</v>
      </c>
      <c r="U33" s="114">
        <v>42299.63</v>
      </c>
      <c r="V33" s="113">
        <v>36612.2</v>
      </c>
    </row>
    <row r="34" spans="2:22" ht="18.75" customHeight="1">
      <c r="B34" s="62" t="s">
        <v>151</v>
      </c>
      <c r="C34" s="131">
        <v>989.1</v>
      </c>
      <c r="D34" s="163">
        <v>218.33</v>
      </c>
      <c r="E34" s="163">
        <v>218.31</v>
      </c>
      <c r="F34" s="164">
        <v>218.31</v>
      </c>
      <c r="G34" s="131">
        <f>+S34-C34-K34-O34</f>
        <v>-946.6</v>
      </c>
      <c r="H34" s="163">
        <f>+T34-D34-L34-P34</f>
        <v>1174.72</v>
      </c>
      <c r="I34" s="163">
        <f>+U34-E34-M34-Q34</f>
        <v>473.69</v>
      </c>
      <c r="J34" s="163">
        <f>+V34-F34-N34-R34</f>
        <v>473.69</v>
      </c>
      <c r="K34" s="130">
        <v>1557.5</v>
      </c>
      <c r="L34" s="165"/>
      <c r="M34" s="165"/>
      <c r="N34" s="165"/>
      <c r="O34" s="165">
        <v>0</v>
      </c>
      <c r="P34" s="165"/>
      <c r="Q34" s="165"/>
      <c r="R34" s="166"/>
      <c r="S34" s="131">
        <v>1600</v>
      </c>
      <c r="T34" s="163">
        <v>1393.05</v>
      </c>
      <c r="U34" s="165">
        <v>692</v>
      </c>
      <c r="V34" s="130">
        <v>692</v>
      </c>
    </row>
    <row r="35" spans="2:22" ht="18" customHeight="1">
      <c r="B35" s="63" t="s">
        <v>33</v>
      </c>
      <c r="C35" s="167">
        <f aca="true" t="shared" si="10" ref="C35:J35">SUM(C33:C34)</f>
        <v>3688.56</v>
      </c>
      <c r="D35" s="167">
        <f t="shared" si="10"/>
        <v>3058.33</v>
      </c>
      <c r="E35" s="167">
        <f t="shared" si="10"/>
        <v>2916.09</v>
      </c>
      <c r="F35" s="167">
        <f t="shared" si="10"/>
        <v>2874.11</v>
      </c>
      <c r="G35" s="167">
        <f t="shared" si="10"/>
        <v>11949.62</v>
      </c>
      <c r="H35" s="167">
        <f t="shared" si="10"/>
        <v>30089.739999999998</v>
      </c>
      <c r="I35" s="167">
        <f t="shared" si="10"/>
        <v>32529.539999999997</v>
      </c>
      <c r="J35" s="167">
        <f t="shared" si="10"/>
        <v>30594.089999999993</v>
      </c>
      <c r="K35" s="167">
        <f>SUM(K33:K34)</f>
        <v>7757.5</v>
      </c>
      <c r="L35" s="167">
        <f aca="true" t="shared" si="11" ref="L35:V35">SUM(L33:L34)</f>
        <v>0</v>
      </c>
      <c r="M35" s="167">
        <f t="shared" si="11"/>
        <v>0</v>
      </c>
      <c r="N35" s="167">
        <f t="shared" si="11"/>
        <v>0</v>
      </c>
      <c r="O35" s="167">
        <f t="shared" si="11"/>
        <v>17000</v>
      </c>
      <c r="P35" s="167">
        <f t="shared" si="11"/>
        <v>20215</v>
      </c>
      <c r="Q35" s="167">
        <f t="shared" si="11"/>
        <v>7546</v>
      </c>
      <c r="R35" s="167">
        <f t="shared" si="11"/>
        <v>3836</v>
      </c>
      <c r="S35" s="167">
        <f t="shared" si="11"/>
        <v>40395.68</v>
      </c>
      <c r="T35" s="167">
        <f t="shared" si="11"/>
        <v>53363.07</v>
      </c>
      <c r="U35" s="167">
        <f t="shared" si="11"/>
        <v>42991.63</v>
      </c>
      <c r="V35" s="167">
        <f t="shared" si="11"/>
        <v>37304.2</v>
      </c>
    </row>
    <row r="36" spans="2:22" ht="18" customHeight="1">
      <c r="B36" s="60" t="s">
        <v>54</v>
      </c>
      <c r="C36" s="154"/>
      <c r="D36" s="168"/>
      <c r="E36" s="169"/>
      <c r="F36" s="169"/>
      <c r="G36" s="170">
        <f aca="true" t="shared" si="12" ref="G36:J40">+S36-C36-K36-O36</f>
        <v>0</v>
      </c>
      <c r="H36" s="122">
        <f t="shared" si="12"/>
        <v>0</v>
      </c>
      <c r="I36" s="122">
        <f t="shared" si="12"/>
        <v>0</v>
      </c>
      <c r="J36" s="157">
        <f t="shared" si="12"/>
        <v>0</v>
      </c>
      <c r="K36" s="171"/>
      <c r="L36" s="172"/>
      <c r="M36" s="173"/>
      <c r="N36" s="173"/>
      <c r="O36" s="173"/>
      <c r="P36" s="173"/>
      <c r="Q36" s="173"/>
      <c r="R36" s="173"/>
      <c r="S36" s="154">
        <v>0</v>
      </c>
      <c r="T36" s="168"/>
      <c r="U36" s="160"/>
      <c r="V36" s="123"/>
    </row>
    <row r="37" spans="2:22" ht="18" customHeight="1">
      <c r="B37" s="64" t="s">
        <v>4</v>
      </c>
      <c r="C37" s="174"/>
      <c r="D37" s="175"/>
      <c r="E37" s="176"/>
      <c r="F37" s="176"/>
      <c r="G37" s="177">
        <f t="shared" si="12"/>
        <v>0</v>
      </c>
      <c r="H37" s="117">
        <f t="shared" si="12"/>
        <v>0</v>
      </c>
      <c r="I37" s="117">
        <f t="shared" si="12"/>
        <v>0</v>
      </c>
      <c r="J37" s="112">
        <f t="shared" si="12"/>
        <v>0</v>
      </c>
      <c r="K37" s="178"/>
      <c r="L37" s="179"/>
      <c r="M37" s="180"/>
      <c r="N37" s="180"/>
      <c r="O37" s="180"/>
      <c r="P37" s="180"/>
      <c r="Q37" s="180"/>
      <c r="R37" s="180"/>
      <c r="S37" s="174"/>
      <c r="T37" s="175"/>
      <c r="U37" s="121"/>
      <c r="V37" s="118">
        <v>0</v>
      </c>
    </row>
    <row r="38" spans="2:22" ht="17.25" customHeight="1">
      <c r="B38" s="97" t="s">
        <v>25</v>
      </c>
      <c r="C38" s="154">
        <v>378.37</v>
      </c>
      <c r="D38" s="181">
        <v>217</v>
      </c>
      <c r="E38" s="154">
        <v>149.52</v>
      </c>
      <c r="F38" s="154">
        <v>149.42</v>
      </c>
      <c r="G38" s="122">
        <f t="shared" si="12"/>
        <v>1628.35</v>
      </c>
      <c r="H38" s="122">
        <f t="shared" si="12"/>
        <v>1145.99</v>
      </c>
      <c r="I38" s="122">
        <f t="shared" si="12"/>
        <v>963</v>
      </c>
      <c r="J38" s="122">
        <f t="shared" si="12"/>
        <v>954.86</v>
      </c>
      <c r="K38" s="171">
        <v>76</v>
      </c>
      <c r="L38" s="171">
        <v>39.83</v>
      </c>
      <c r="M38" s="171">
        <v>46.8</v>
      </c>
      <c r="N38" s="171">
        <v>33.49</v>
      </c>
      <c r="O38" s="171"/>
      <c r="P38" s="171"/>
      <c r="Q38" s="171"/>
      <c r="R38" s="171"/>
      <c r="S38" s="154">
        <v>2082.72</v>
      </c>
      <c r="T38" s="181">
        <v>1402.82</v>
      </c>
      <c r="U38" s="182">
        <v>1159.32</v>
      </c>
      <c r="V38" s="182">
        <v>1137.77</v>
      </c>
    </row>
    <row r="39" spans="2:22" ht="15.75" customHeight="1">
      <c r="B39" s="97" t="s">
        <v>5</v>
      </c>
      <c r="C39" s="154"/>
      <c r="D39" s="154">
        <v>213.72</v>
      </c>
      <c r="E39" s="154">
        <v>202.11</v>
      </c>
      <c r="F39" s="154">
        <v>200.29</v>
      </c>
      <c r="G39" s="122">
        <f t="shared" si="12"/>
        <v>540</v>
      </c>
      <c r="H39" s="122">
        <f t="shared" si="12"/>
        <v>250.00000000000003</v>
      </c>
      <c r="I39" s="122">
        <f t="shared" si="12"/>
        <v>250</v>
      </c>
      <c r="J39" s="122">
        <f t="shared" si="12"/>
        <v>250.00000000000003</v>
      </c>
      <c r="K39" s="171"/>
      <c r="L39" s="171"/>
      <c r="M39" s="171"/>
      <c r="N39" s="171"/>
      <c r="O39" s="171"/>
      <c r="P39" s="171"/>
      <c r="Q39" s="171"/>
      <c r="R39" s="171"/>
      <c r="S39" s="154">
        <v>540</v>
      </c>
      <c r="T39" s="154">
        <v>463.72</v>
      </c>
      <c r="U39" s="182">
        <v>452.11</v>
      </c>
      <c r="V39" s="182">
        <v>450.29</v>
      </c>
    </row>
    <row r="40" spans="2:22" ht="18.75" customHeight="1">
      <c r="B40" s="97" t="s">
        <v>6</v>
      </c>
      <c r="C40" s="154"/>
      <c r="D40" s="154">
        <v>11.5</v>
      </c>
      <c r="E40" s="154">
        <v>9.5</v>
      </c>
      <c r="F40" s="154">
        <v>9.17</v>
      </c>
      <c r="G40" s="122">
        <f t="shared" si="12"/>
        <v>25</v>
      </c>
      <c r="H40" s="122">
        <f t="shared" si="12"/>
        <v>51.00999999999999</v>
      </c>
      <c r="I40" s="122">
        <f t="shared" si="12"/>
        <v>31</v>
      </c>
      <c r="J40" s="122">
        <f t="shared" si="12"/>
        <v>30.650000000000006</v>
      </c>
      <c r="K40" s="171"/>
      <c r="L40" s="171">
        <v>200</v>
      </c>
      <c r="M40" s="171">
        <v>163.27</v>
      </c>
      <c r="N40" s="171">
        <v>163.27</v>
      </c>
      <c r="O40" s="171"/>
      <c r="P40" s="171">
        <v>0</v>
      </c>
      <c r="Q40" s="171"/>
      <c r="R40" s="171"/>
      <c r="S40" s="154">
        <v>25</v>
      </c>
      <c r="T40" s="154">
        <v>262.51</v>
      </c>
      <c r="U40" s="182">
        <v>203.77</v>
      </c>
      <c r="V40" s="182">
        <v>203.09</v>
      </c>
    </row>
    <row r="41" spans="2:27" ht="18" customHeight="1">
      <c r="B41" s="97" t="s">
        <v>165</v>
      </c>
      <c r="C41" s="154">
        <v>0</v>
      </c>
      <c r="D41" s="154"/>
      <c r="E41" s="154"/>
      <c r="F41" s="154"/>
      <c r="G41" s="154">
        <f aca="true" t="shared" si="13" ref="G41:J42">+S41-C41-K41-O41</f>
        <v>50</v>
      </c>
      <c r="H41" s="154">
        <f t="shared" si="13"/>
        <v>25</v>
      </c>
      <c r="I41" s="154">
        <f t="shared" si="13"/>
        <v>14.33</v>
      </c>
      <c r="J41" s="154">
        <f t="shared" si="13"/>
        <v>14.33</v>
      </c>
      <c r="K41" s="171"/>
      <c r="L41" s="171"/>
      <c r="M41" s="171"/>
      <c r="N41" s="171"/>
      <c r="O41" s="171"/>
      <c r="P41" s="171"/>
      <c r="Q41" s="171"/>
      <c r="R41" s="171"/>
      <c r="S41" s="154">
        <v>50</v>
      </c>
      <c r="T41" s="154">
        <v>25</v>
      </c>
      <c r="U41" s="171">
        <v>14.33</v>
      </c>
      <c r="V41" s="171">
        <v>14.33</v>
      </c>
      <c r="AA41" s="26" t="s">
        <v>27</v>
      </c>
    </row>
    <row r="42" spans="1:22" ht="18.75" customHeight="1">
      <c r="A42" s="26" t="s">
        <v>27</v>
      </c>
      <c r="B42" s="97" t="s">
        <v>166</v>
      </c>
      <c r="C42" s="131">
        <v>0</v>
      </c>
      <c r="D42" s="131"/>
      <c r="E42" s="131"/>
      <c r="F42" s="131"/>
      <c r="G42" s="131">
        <f t="shared" si="13"/>
        <v>130</v>
      </c>
      <c r="H42" s="131">
        <f t="shared" si="13"/>
        <v>107</v>
      </c>
      <c r="I42" s="131">
        <f t="shared" si="13"/>
        <v>56</v>
      </c>
      <c r="J42" s="131">
        <f t="shared" si="13"/>
        <v>18.07</v>
      </c>
      <c r="K42" s="130"/>
      <c r="L42" s="130"/>
      <c r="M42" s="130"/>
      <c r="N42" s="130"/>
      <c r="O42" s="130"/>
      <c r="P42" s="130"/>
      <c r="Q42" s="130"/>
      <c r="R42" s="130"/>
      <c r="S42" s="131">
        <v>130</v>
      </c>
      <c r="T42" s="131">
        <v>107</v>
      </c>
      <c r="U42" s="130">
        <v>56</v>
      </c>
      <c r="V42" s="130">
        <v>18.07</v>
      </c>
    </row>
    <row r="43" spans="1:22" ht="36">
      <c r="A43" s="26" t="s">
        <v>27</v>
      </c>
      <c r="B43" s="55" t="s">
        <v>175</v>
      </c>
      <c r="C43" s="167">
        <f>SUM(C38:C42)</f>
        <v>378.37</v>
      </c>
      <c r="D43" s="167">
        <f>SUM(D38:D42)</f>
        <v>442.22</v>
      </c>
      <c r="E43" s="167">
        <f aca="true" t="shared" si="14" ref="E43:V43">SUM(E38:E42)</f>
        <v>361.13</v>
      </c>
      <c r="F43" s="167">
        <f t="shared" si="14"/>
        <v>358.88</v>
      </c>
      <c r="G43" s="167">
        <f t="shared" si="14"/>
        <v>2373.35</v>
      </c>
      <c r="H43" s="167">
        <f t="shared" si="14"/>
        <v>1579</v>
      </c>
      <c r="I43" s="167">
        <f t="shared" si="14"/>
        <v>1314.33</v>
      </c>
      <c r="J43" s="167">
        <f t="shared" si="14"/>
        <v>1267.91</v>
      </c>
      <c r="K43" s="167">
        <f t="shared" si="14"/>
        <v>76</v>
      </c>
      <c r="L43" s="167">
        <f t="shared" si="14"/>
        <v>239.82999999999998</v>
      </c>
      <c r="M43" s="167">
        <f t="shared" si="14"/>
        <v>210.07</v>
      </c>
      <c r="N43" s="167">
        <f t="shared" si="14"/>
        <v>196.76000000000002</v>
      </c>
      <c r="O43" s="167">
        <f t="shared" si="14"/>
        <v>0</v>
      </c>
      <c r="P43" s="167">
        <f t="shared" si="14"/>
        <v>0</v>
      </c>
      <c r="Q43" s="167">
        <f t="shared" si="14"/>
        <v>0</v>
      </c>
      <c r="R43" s="167">
        <f t="shared" si="14"/>
        <v>0</v>
      </c>
      <c r="S43" s="167">
        <f t="shared" si="14"/>
        <v>2827.72</v>
      </c>
      <c r="T43" s="167">
        <f t="shared" si="14"/>
        <v>2261.05</v>
      </c>
      <c r="U43" s="167">
        <f t="shared" si="14"/>
        <v>1885.5299999999997</v>
      </c>
      <c r="V43" s="167">
        <f t="shared" si="14"/>
        <v>1823.5499999999997</v>
      </c>
    </row>
    <row r="44" spans="2:22" ht="21" customHeight="1">
      <c r="B44" s="65" t="s">
        <v>55</v>
      </c>
      <c r="C44" s="161"/>
      <c r="D44" s="183"/>
      <c r="E44" s="184"/>
      <c r="F44" s="184"/>
      <c r="G44" s="108">
        <f aca="true" t="shared" si="15" ref="G44:J46">+S44-C44-K44-O44</f>
        <v>0</v>
      </c>
      <c r="H44" s="109">
        <f t="shared" si="15"/>
        <v>0</v>
      </c>
      <c r="I44" s="109">
        <f t="shared" si="15"/>
        <v>0</v>
      </c>
      <c r="J44" s="110">
        <f t="shared" si="15"/>
        <v>0</v>
      </c>
      <c r="K44" s="113"/>
      <c r="L44" s="115"/>
      <c r="M44" s="116"/>
      <c r="N44" s="116"/>
      <c r="O44" s="116"/>
      <c r="P44" s="116"/>
      <c r="Q44" s="116"/>
      <c r="R44" s="116"/>
      <c r="S44" s="161">
        <v>0</v>
      </c>
      <c r="T44" s="183"/>
      <c r="U44" s="116"/>
      <c r="V44" s="113"/>
    </row>
    <row r="45" spans="1:22" ht="16.5" customHeight="1">
      <c r="A45" s="26" t="s">
        <v>27</v>
      </c>
      <c r="B45" s="97" t="s">
        <v>104</v>
      </c>
      <c r="C45" s="131">
        <v>0</v>
      </c>
      <c r="D45" s="131"/>
      <c r="E45" s="131"/>
      <c r="F45" s="131"/>
      <c r="G45" s="131">
        <f t="shared" si="15"/>
        <v>2005.03</v>
      </c>
      <c r="H45" s="131">
        <f t="shared" si="15"/>
        <v>960.03</v>
      </c>
      <c r="I45" s="131">
        <f t="shared" si="15"/>
        <v>123.73</v>
      </c>
      <c r="J45" s="131">
        <f t="shared" si="15"/>
        <v>0</v>
      </c>
      <c r="K45" s="130"/>
      <c r="L45" s="130"/>
      <c r="M45" s="130"/>
      <c r="N45" s="130"/>
      <c r="O45" s="130"/>
      <c r="P45" s="130"/>
      <c r="Q45" s="130"/>
      <c r="R45" s="130"/>
      <c r="S45" s="131">
        <v>2005.03</v>
      </c>
      <c r="T45" s="131">
        <v>960.03</v>
      </c>
      <c r="U45" s="130">
        <v>123.73</v>
      </c>
      <c r="V45" s="130"/>
    </row>
    <row r="46" spans="2:22" ht="21" customHeight="1">
      <c r="B46" s="66" t="s">
        <v>7</v>
      </c>
      <c r="C46" s="140">
        <v>9282.3</v>
      </c>
      <c r="D46" s="138">
        <v>8772.4</v>
      </c>
      <c r="E46" s="138">
        <v>8772.4</v>
      </c>
      <c r="F46" s="140">
        <v>8390.35</v>
      </c>
      <c r="G46" s="185">
        <f t="shared" si="15"/>
        <v>57135.7</v>
      </c>
      <c r="H46" s="138">
        <f t="shared" si="15"/>
        <v>60960.000000000015</v>
      </c>
      <c r="I46" s="138">
        <f t="shared" si="15"/>
        <v>51117.500000000015</v>
      </c>
      <c r="J46" s="140">
        <f t="shared" si="15"/>
        <v>50441.119999999995</v>
      </c>
      <c r="K46" s="186">
        <v>3260.01</v>
      </c>
      <c r="L46" s="187">
        <v>4200.01</v>
      </c>
      <c r="M46" s="186">
        <v>7570.45</v>
      </c>
      <c r="N46" s="188">
        <v>7491.9</v>
      </c>
      <c r="O46" s="186">
        <v>30000</v>
      </c>
      <c r="P46" s="187">
        <v>25700</v>
      </c>
      <c r="Q46" s="187">
        <v>17500</v>
      </c>
      <c r="R46" s="188">
        <v>16315.83</v>
      </c>
      <c r="S46" s="138">
        <v>99678.01</v>
      </c>
      <c r="T46" s="139">
        <v>99632.41</v>
      </c>
      <c r="U46" s="187">
        <v>84960.35</v>
      </c>
      <c r="V46" s="187">
        <v>82639.2</v>
      </c>
    </row>
    <row r="47" spans="2:22" ht="23.25" customHeight="1">
      <c r="B47" s="62" t="s">
        <v>119</v>
      </c>
      <c r="C47" s="131">
        <v>0</v>
      </c>
      <c r="D47" s="164"/>
      <c r="E47" s="189"/>
      <c r="F47" s="189"/>
      <c r="G47" s="131">
        <f>+S47-C47-K47-O47</f>
        <v>14630.58</v>
      </c>
      <c r="H47" s="163">
        <f>+T47-D47-L47-P47</f>
        <v>14699.79</v>
      </c>
      <c r="I47" s="163">
        <f>+U47-E47-M47-Q47</f>
        <v>14287.96</v>
      </c>
      <c r="J47" s="164">
        <f>+V47-F47-N47-R47</f>
        <v>14177.96</v>
      </c>
      <c r="K47" s="130">
        <v>0</v>
      </c>
      <c r="L47" s="166"/>
      <c r="M47" s="190"/>
      <c r="N47" s="190"/>
      <c r="O47" s="190"/>
      <c r="P47" s="190"/>
      <c r="Q47" s="190"/>
      <c r="R47" s="190"/>
      <c r="S47" s="131">
        <v>14630.58</v>
      </c>
      <c r="T47" s="164">
        <v>14699.79</v>
      </c>
      <c r="U47" s="190">
        <v>14287.96</v>
      </c>
      <c r="V47" s="130">
        <v>14177.96</v>
      </c>
    </row>
    <row r="48" spans="2:22" ht="19.5" customHeight="1">
      <c r="B48" s="67" t="s">
        <v>34</v>
      </c>
      <c r="C48" s="191">
        <f>SUM(C45:C47)</f>
        <v>9282.3</v>
      </c>
      <c r="D48" s="191">
        <f aca="true" t="shared" si="16" ref="D48:V48">SUM(D45:D47)</f>
        <v>8772.4</v>
      </c>
      <c r="E48" s="191">
        <f t="shared" si="16"/>
        <v>8772.4</v>
      </c>
      <c r="F48" s="191">
        <f t="shared" si="16"/>
        <v>8390.35</v>
      </c>
      <c r="G48" s="191">
        <f t="shared" si="16"/>
        <v>73771.31</v>
      </c>
      <c r="H48" s="191">
        <f t="shared" si="16"/>
        <v>76619.82</v>
      </c>
      <c r="I48" s="191">
        <f t="shared" si="16"/>
        <v>65529.19000000002</v>
      </c>
      <c r="J48" s="191">
        <f t="shared" si="16"/>
        <v>64619.079999999994</v>
      </c>
      <c r="K48" s="191">
        <f t="shared" si="16"/>
        <v>3260.01</v>
      </c>
      <c r="L48" s="191">
        <f t="shared" si="16"/>
        <v>4200.01</v>
      </c>
      <c r="M48" s="191">
        <f t="shared" si="16"/>
        <v>7570.45</v>
      </c>
      <c r="N48" s="191">
        <f t="shared" si="16"/>
        <v>7491.9</v>
      </c>
      <c r="O48" s="191">
        <f t="shared" si="16"/>
        <v>30000</v>
      </c>
      <c r="P48" s="191">
        <f t="shared" si="16"/>
        <v>25700</v>
      </c>
      <c r="Q48" s="191">
        <f t="shared" si="16"/>
        <v>17500</v>
      </c>
      <c r="R48" s="191">
        <f t="shared" si="16"/>
        <v>16315.83</v>
      </c>
      <c r="S48" s="191">
        <f t="shared" si="16"/>
        <v>116313.62</v>
      </c>
      <c r="T48" s="191">
        <f t="shared" si="16"/>
        <v>115292.23000000001</v>
      </c>
      <c r="U48" s="191">
        <f t="shared" si="16"/>
        <v>99372.04000000001</v>
      </c>
      <c r="V48" s="191">
        <f t="shared" si="16"/>
        <v>96817.16</v>
      </c>
    </row>
    <row r="49" spans="2:22" ht="33" customHeight="1">
      <c r="B49" s="68" t="s">
        <v>189</v>
      </c>
      <c r="C49" s="161"/>
      <c r="D49" s="183"/>
      <c r="E49" s="161"/>
      <c r="F49" s="184"/>
      <c r="G49" s="145">
        <f aca="true" t="shared" si="17" ref="G49:J51">+S49-C49-K49-O49</f>
        <v>0</v>
      </c>
      <c r="H49" s="108">
        <f t="shared" si="17"/>
        <v>0</v>
      </c>
      <c r="I49" s="108">
        <f t="shared" si="17"/>
        <v>0</v>
      </c>
      <c r="J49" s="110">
        <f t="shared" si="17"/>
        <v>0</v>
      </c>
      <c r="K49" s="113"/>
      <c r="L49" s="115"/>
      <c r="M49" s="113"/>
      <c r="N49" s="115"/>
      <c r="O49" s="113"/>
      <c r="P49" s="115"/>
      <c r="Q49" s="113"/>
      <c r="R49" s="115"/>
      <c r="S49" s="161"/>
      <c r="T49" s="183">
        <v>0</v>
      </c>
      <c r="U49" s="113"/>
      <c r="V49" s="114"/>
    </row>
    <row r="50" spans="2:22" ht="22.5" customHeight="1">
      <c r="B50" s="97" t="s">
        <v>91</v>
      </c>
      <c r="C50" s="154">
        <v>0</v>
      </c>
      <c r="D50" s="154"/>
      <c r="E50" s="154"/>
      <c r="F50" s="154"/>
      <c r="G50" s="122">
        <f t="shared" si="17"/>
        <v>2822.5</v>
      </c>
      <c r="H50" s="122">
        <f t="shared" si="17"/>
        <v>1752.52</v>
      </c>
      <c r="I50" s="122">
        <f t="shared" si="17"/>
        <v>1037</v>
      </c>
      <c r="J50" s="122">
        <f t="shared" si="17"/>
        <v>919.65</v>
      </c>
      <c r="K50" s="171">
        <v>0</v>
      </c>
      <c r="L50" s="171">
        <v>720</v>
      </c>
      <c r="M50" s="171"/>
      <c r="N50" s="171"/>
      <c r="O50" s="171"/>
      <c r="P50" s="123"/>
      <c r="Q50" s="123"/>
      <c r="R50" s="123"/>
      <c r="S50" s="154">
        <v>2822.5</v>
      </c>
      <c r="T50" s="154">
        <v>2472.52</v>
      </c>
      <c r="U50" s="123">
        <v>1037</v>
      </c>
      <c r="V50" s="123">
        <v>919.65</v>
      </c>
    </row>
    <row r="51" spans="2:22" ht="19.5" customHeight="1">
      <c r="B51" s="97" t="s">
        <v>65</v>
      </c>
      <c r="C51" s="131">
        <v>0</v>
      </c>
      <c r="D51" s="131"/>
      <c r="E51" s="131"/>
      <c r="F51" s="131"/>
      <c r="G51" s="131">
        <f t="shared" si="17"/>
        <v>400</v>
      </c>
      <c r="H51" s="131">
        <f t="shared" si="17"/>
        <v>0.03999999999996362</v>
      </c>
      <c r="I51" s="131">
        <f t="shared" si="17"/>
        <v>0</v>
      </c>
      <c r="J51" s="131">
        <f t="shared" si="17"/>
        <v>0</v>
      </c>
      <c r="K51" s="130">
        <v>976</v>
      </c>
      <c r="L51" s="130">
        <v>1120</v>
      </c>
      <c r="M51" s="130">
        <v>0</v>
      </c>
      <c r="N51" s="130">
        <v>0</v>
      </c>
      <c r="O51" s="130">
        <v>0</v>
      </c>
      <c r="P51" s="130"/>
      <c r="Q51" s="130">
        <v>0</v>
      </c>
      <c r="R51" s="130"/>
      <c r="S51" s="131">
        <v>1376</v>
      </c>
      <c r="T51" s="131">
        <v>1120.04</v>
      </c>
      <c r="U51" s="130"/>
      <c r="V51" s="130"/>
    </row>
    <row r="52" spans="2:22" ht="18">
      <c r="B52" s="67" t="s">
        <v>176</v>
      </c>
      <c r="C52" s="191">
        <f aca="true" t="shared" si="18" ref="C52:V52">SUM(C50:C51)</f>
        <v>0</v>
      </c>
      <c r="D52" s="191">
        <f t="shared" si="18"/>
        <v>0</v>
      </c>
      <c r="E52" s="191">
        <f t="shared" si="18"/>
        <v>0</v>
      </c>
      <c r="F52" s="191">
        <f t="shared" si="18"/>
        <v>0</v>
      </c>
      <c r="G52" s="191">
        <f t="shared" si="18"/>
        <v>3222.5</v>
      </c>
      <c r="H52" s="191">
        <f t="shared" si="18"/>
        <v>1752.56</v>
      </c>
      <c r="I52" s="191">
        <f t="shared" si="18"/>
        <v>1037</v>
      </c>
      <c r="J52" s="192">
        <f t="shared" si="18"/>
        <v>919.65</v>
      </c>
      <c r="K52" s="191">
        <f t="shared" si="18"/>
        <v>976</v>
      </c>
      <c r="L52" s="193">
        <f t="shared" si="18"/>
        <v>1840</v>
      </c>
      <c r="M52" s="191">
        <f t="shared" si="18"/>
        <v>0</v>
      </c>
      <c r="N52" s="191">
        <f t="shared" si="18"/>
        <v>0</v>
      </c>
      <c r="O52" s="191">
        <f t="shared" si="18"/>
        <v>0</v>
      </c>
      <c r="P52" s="191">
        <f t="shared" si="18"/>
        <v>0</v>
      </c>
      <c r="Q52" s="191">
        <f t="shared" si="18"/>
        <v>0</v>
      </c>
      <c r="R52" s="192">
        <f t="shared" si="18"/>
        <v>0</v>
      </c>
      <c r="S52" s="191">
        <f t="shared" si="18"/>
        <v>4198.5</v>
      </c>
      <c r="T52" s="193">
        <f t="shared" si="18"/>
        <v>3592.56</v>
      </c>
      <c r="U52" s="191">
        <f t="shared" si="18"/>
        <v>1037</v>
      </c>
      <c r="V52" s="191">
        <f t="shared" si="18"/>
        <v>919.65</v>
      </c>
    </row>
    <row r="53" spans="2:22" ht="19.5" customHeight="1">
      <c r="B53" s="69" t="s">
        <v>190</v>
      </c>
      <c r="C53" s="194"/>
      <c r="D53" s="195"/>
      <c r="E53" s="195"/>
      <c r="F53" s="194"/>
      <c r="G53" s="145">
        <f aca="true" t="shared" si="19" ref="G53:J58">+S53-C53-K53-O53</f>
        <v>0</v>
      </c>
      <c r="H53" s="108">
        <f t="shared" si="19"/>
        <v>0</v>
      </c>
      <c r="I53" s="108">
        <f t="shared" si="19"/>
        <v>0</v>
      </c>
      <c r="J53" s="110">
        <f t="shared" si="19"/>
        <v>0</v>
      </c>
      <c r="K53" s="113"/>
      <c r="L53" s="115"/>
      <c r="M53" s="113"/>
      <c r="N53" s="113"/>
      <c r="O53" s="115"/>
      <c r="P53" s="113"/>
      <c r="Q53" s="113"/>
      <c r="R53" s="115"/>
      <c r="S53" s="195"/>
      <c r="T53" s="196"/>
      <c r="U53" s="113"/>
      <c r="V53" s="114"/>
    </row>
    <row r="54" spans="2:22" ht="18.75" customHeight="1">
      <c r="B54" s="70" t="s">
        <v>68</v>
      </c>
      <c r="C54" s="197">
        <v>0</v>
      </c>
      <c r="D54" s="198"/>
      <c r="E54" s="198"/>
      <c r="F54" s="197"/>
      <c r="G54" s="177">
        <f t="shared" si="19"/>
        <v>0</v>
      </c>
      <c r="H54" s="117">
        <f t="shared" si="19"/>
        <v>0</v>
      </c>
      <c r="I54" s="117">
        <f t="shared" si="19"/>
        <v>0</v>
      </c>
      <c r="J54" s="112">
        <f t="shared" si="19"/>
        <v>0</v>
      </c>
      <c r="K54" s="118"/>
      <c r="L54" s="120"/>
      <c r="M54" s="118"/>
      <c r="N54" s="118"/>
      <c r="O54" s="120"/>
      <c r="P54" s="118"/>
      <c r="Q54" s="118"/>
      <c r="R54" s="120"/>
      <c r="S54" s="198"/>
      <c r="T54" s="199"/>
      <c r="U54" s="118"/>
      <c r="V54" s="119"/>
    </row>
    <row r="55" spans="2:22" ht="17.25" customHeight="1">
      <c r="B55" s="96" t="s">
        <v>103</v>
      </c>
      <c r="C55" s="128"/>
      <c r="D55" s="128"/>
      <c r="E55" s="128"/>
      <c r="F55" s="128"/>
      <c r="G55" s="122">
        <f t="shared" si="19"/>
        <v>200</v>
      </c>
      <c r="H55" s="122">
        <f t="shared" si="19"/>
        <v>300</v>
      </c>
      <c r="I55" s="122">
        <f t="shared" si="19"/>
        <v>0</v>
      </c>
      <c r="J55" s="122">
        <f t="shared" si="19"/>
        <v>0</v>
      </c>
      <c r="K55" s="123"/>
      <c r="L55" s="123"/>
      <c r="M55" s="123"/>
      <c r="N55" s="123"/>
      <c r="O55" s="123"/>
      <c r="P55" s="123"/>
      <c r="Q55" s="123"/>
      <c r="R55" s="123"/>
      <c r="S55" s="128">
        <v>200</v>
      </c>
      <c r="T55" s="128">
        <v>300</v>
      </c>
      <c r="U55" s="123"/>
      <c r="V55" s="123"/>
    </row>
    <row r="56" spans="2:22" ht="21" customHeight="1">
      <c r="B56" s="98" t="s">
        <v>173</v>
      </c>
      <c r="C56" s="200">
        <v>0</v>
      </c>
      <c r="D56" s="200"/>
      <c r="E56" s="200"/>
      <c r="F56" s="200"/>
      <c r="G56" s="122">
        <f t="shared" si="19"/>
        <v>1970</v>
      </c>
      <c r="H56" s="122">
        <f t="shared" si="19"/>
        <v>1415</v>
      </c>
      <c r="I56" s="122">
        <f t="shared" si="19"/>
        <v>933.5</v>
      </c>
      <c r="J56" s="122">
        <f t="shared" si="19"/>
        <v>345.89</v>
      </c>
      <c r="K56" s="171"/>
      <c r="L56" s="171">
        <v>650</v>
      </c>
      <c r="M56" s="171">
        <v>650</v>
      </c>
      <c r="N56" s="171">
        <v>650</v>
      </c>
      <c r="O56" s="171"/>
      <c r="P56" s="171"/>
      <c r="Q56" s="171"/>
      <c r="R56" s="171"/>
      <c r="S56" s="200">
        <v>1970</v>
      </c>
      <c r="T56" s="200">
        <v>2065</v>
      </c>
      <c r="U56" s="171">
        <v>1583.5</v>
      </c>
      <c r="V56" s="171">
        <v>995.89</v>
      </c>
    </row>
    <row r="57" spans="2:22" ht="17.25" customHeight="1">
      <c r="B57" s="98" t="s">
        <v>97</v>
      </c>
      <c r="C57" s="200"/>
      <c r="D57" s="200"/>
      <c r="E57" s="200"/>
      <c r="F57" s="200"/>
      <c r="G57" s="122">
        <f t="shared" si="19"/>
        <v>0</v>
      </c>
      <c r="H57" s="122">
        <f t="shared" si="19"/>
        <v>20.01</v>
      </c>
      <c r="I57" s="122">
        <f t="shared" si="19"/>
        <v>20</v>
      </c>
      <c r="J57" s="122">
        <f t="shared" si="19"/>
        <v>20</v>
      </c>
      <c r="K57" s="171"/>
      <c r="L57" s="171"/>
      <c r="M57" s="171"/>
      <c r="N57" s="171"/>
      <c r="O57" s="171"/>
      <c r="P57" s="171"/>
      <c r="Q57" s="171"/>
      <c r="R57" s="171"/>
      <c r="S57" s="200"/>
      <c r="T57" s="200">
        <v>20.01</v>
      </c>
      <c r="U57" s="171">
        <v>20</v>
      </c>
      <c r="V57" s="171">
        <v>20</v>
      </c>
    </row>
    <row r="58" spans="2:22" ht="18" customHeight="1">
      <c r="B58" s="71" t="s">
        <v>89</v>
      </c>
      <c r="C58" s="128">
        <v>61.48</v>
      </c>
      <c r="D58" s="128">
        <v>45.57</v>
      </c>
      <c r="E58" s="128">
        <v>45.57</v>
      </c>
      <c r="F58" s="128">
        <v>39.62</v>
      </c>
      <c r="G58" s="122">
        <f t="shared" si="19"/>
        <v>99.54000000000002</v>
      </c>
      <c r="H58" s="122">
        <f t="shared" si="19"/>
        <v>81.59</v>
      </c>
      <c r="I58" s="122">
        <f t="shared" si="19"/>
        <v>39.99999999999999</v>
      </c>
      <c r="J58" s="122">
        <f t="shared" si="19"/>
        <v>45.57</v>
      </c>
      <c r="K58" s="130"/>
      <c r="L58" s="130">
        <v>15.53</v>
      </c>
      <c r="M58" s="130">
        <v>0</v>
      </c>
      <c r="N58" s="130"/>
      <c r="O58" s="130"/>
      <c r="P58" s="130"/>
      <c r="Q58" s="130"/>
      <c r="R58" s="130"/>
      <c r="S58" s="128">
        <v>161.02</v>
      </c>
      <c r="T58" s="128">
        <v>142.69</v>
      </c>
      <c r="U58" s="130">
        <v>85.57</v>
      </c>
      <c r="V58" s="130">
        <v>85.19</v>
      </c>
    </row>
    <row r="59" spans="2:22" ht="18" customHeight="1">
      <c r="B59" s="71" t="s">
        <v>93</v>
      </c>
      <c r="C59" s="201"/>
      <c r="D59" s="202"/>
      <c r="E59" s="202"/>
      <c r="F59" s="201"/>
      <c r="G59" s="203">
        <f>+S59-C59-K59-O59</f>
        <v>0</v>
      </c>
      <c r="H59" s="204">
        <f>+T59-D59-L59-P59</f>
        <v>0</v>
      </c>
      <c r="I59" s="204">
        <f>+U59-E59-M59-Q59</f>
        <v>0</v>
      </c>
      <c r="J59" s="205">
        <f>+V59-F59-N59-R59</f>
        <v>0</v>
      </c>
      <c r="K59" s="206"/>
      <c r="L59" s="207">
        <v>1369.26</v>
      </c>
      <c r="M59" s="206">
        <v>1184.58</v>
      </c>
      <c r="N59" s="206">
        <v>924.18</v>
      </c>
      <c r="O59" s="207"/>
      <c r="P59" s="206"/>
      <c r="Q59" s="206"/>
      <c r="R59" s="207"/>
      <c r="S59" s="202"/>
      <c r="T59" s="208">
        <v>1369.26</v>
      </c>
      <c r="U59" s="206">
        <v>1184.58</v>
      </c>
      <c r="V59" s="209">
        <v>924.18</v>
      </c>
    </row>
    <row r="60" spans="2:22" ht="17.25" customHeight="1">
      <c r="B60" s="72" t="s">
        <v>69</v>
      </c>
      <c r="C60" s="210">
        <f>C55+C56+C57+C58+C59</f>
        <v>61.48</v>
      </c>
      <c r="D60" s="210">
        <f aca="true" t="shared" si="20" ref="D60:V60">D55+D56+D57+D58+D59</f>
        <v>45.57</v>
      </c>
      <c r="E60" s="210">
        <f t="shared" si="20"/>
        <v>45.57</v>
      </c>
      <c r="F60" s="210">
        <f t="shared" si="20"/>
        <v>39.62</v>
      </c>
      <c r="G60" s="210">
        <f t="shared" si="20"/>
        <v>2269.54</v>
      </c>
      <c r="H60" s="210">
        <f t="shared" si="20"/>
        <v>1816.6</v>
      </c>
      <c r="I60" s="210">
        <f t="shared" si="20"/>
        <v>993.5</v>
      </c>
      <c r="J60" s="210">
        <f t="shared" si="20"/>
        <v>411.46</v>
      </c>
      <c r="K60" s="210">
        <f t="shared" si="20"/>
        <v>0</v>
      </c>
      <c r="L60" s="210">
        <f t="shared" si="20"/>
        <v>2034.79</v>
      </c>
      <c r="M60" s="210">
        <f t="shared" si="20"/>
        <v>1834.58</v>
      </c>
      <c r="N60" s="210">
        <f t="shared" si="20"/>
        <v>1574.1799999999998</v>
      </c>
      <c r="O60" s="210">
        <f t="shared" si="20"/>
        <v>0</v>
      </c>
      <c r="P60" s="210">
        <f t="shared" si="20"/>
        <v>0</v>
      </c>
      <c r="Q60" s="210">
        <f t="shared" si="20"/>
        <v>0</v>
      </c>
      <c r="R60" s="210">
        <f t="shared" si="20"/>
        <v>0</v>
      </c>
      <c r="S60" s="210">
        <f t="shared" si="20"/>
        <v>2331.02</v>
      </c>
      <c r="T60" s="210">
        <f t="shared" si="20"/>
        <v>3896.96</v>
      </c>
      <c r="U60" s="210">
        <f t="shared" si="20"/>
        <v>2873.6499999999996</v>
      </c>
      <c r="V60" s="210">
        <f t="shared" si="20"/>
        <v>2025.2599999999998</v>
      </c>
    </row>
    <row r="61" spans="2:22" ht="16.5" customHeight="1">
      <c r="B61" s="73" t="s">
        <v>35</v>
      </c>
      <c r="C61" s="210">
        <f aca="true" t="shared" si="21" ref="C61:U61">+C60</f>
        <v>61.48</v>
      </c>
      <c r="D61" s="210">
        <f t="shared" si="21"/>
        <v>45.57</v>
      </c>
      <c r="E61" s="210">
        <f t="shared" si="21"/>
        <v>45.57</v>
      </c>
      <c r="F61" s="210">
        <f t="shared" si="21"/>
        <v>39.62</v>
      </c>
      <c r="G61" s="210">
        <f t="shared" si="21"/>
        <v>2269.54</v>
      </c>
      <c r="H61" s="210">
        <f t="shared" si="21"/>
        <v>1816.6</v>
      </c>
      <c r="I61" s="210">
        <f t="shared" si="21"/>
        <v>993.5</v>
      </c>
      <c r="J61" s="210">
        <f t="shared" si="21"/>
        <v>411.46</v>
      </c>
      <c r="K61" s="210">
        <f t="shared" si="21"/>
        <v>0</v>
      </c>
      <c r="L61" s="210">
        <f t="shared" si="21"/>
        <v>2034.79</v>
      </c>
      <c r="M61" s="210">
        <f t="shared" si="21"/>
        <v>1834.58</v>
      </c>
      <c r="N61" s="210">
        <f t="shared" si="21"/>
        <v>1574.1799999999998</v>
      </c>
      <c r="O61" s="210">
        <f t="shared" si="21"/>
        <v>0</v>
      </c>
      <c r="P61" s="210">
        <f t="shared" si="21"/>
        <v>0</v>
      </c>
      <c r="Q61" s="210">
        <f t="shared" si="21"/>
        <v>0</v>
      </c>
      <c r="R61" s="210">
        <f t="shared" si="21"/>
        <v>0</v>
      </c>
      <c r="S61" s="210">
        <f t="shared" si="21"/>
        <v>2331.02</v>
      </c>
      <c r="T61" s="210">
        <f t="shared" si="21"/>
        <v>3896.96</v>
      </c>
      <c r="U61" s="210">
        <f t="shared" si="21"/>
        <v>2873.6499999999996</v>
      </c>
      <c r="V61" s="210">
        <f>+V60</f>
        <v>2025.2599999999998</v>
      </c>
    </row>
    <row r="62" spans="1:22" ht="20.25" customHeight="1">
      <c r="A62" s="26" t="s">
        <v>27</v>
      </c>
      <c r="B62" s="256" t="s">
        <v>8</v>
      </c>
      <c r="C62" s="128">
        <v>1450.36</v>
      </c>
      <c r="D62" s="211">
        <v>1247.49</v>
      </c>
      <c r="E62" s="211">
        <v>1233.87</v>
      </c>
      <c r="F62" s="211">
        <v>1226.77</v>
      </c>
      <c r="G62" s="203">
        <f aca="true" t="shared" si="22" ref="G62:J63">+S62-C62-K62-O62</f>
        <v>6757.779999999999</v>
      </c>
      <c r="H62" s="204">
        <f t="shared" si="22"/>
        <v>4189.02</v>
      </c>
      <c r="I62" s="204">
        <f t="shared" si="22"/>
        <v>3395.0000000000005</v>
      </c>
      <c r="J62" s="205">
        <f t="shared" si="22"/>
        <v>3268.41</v>
      </c>
      <c r="K62" s="123">
        <v>100</v>
      </c>
      <c r="L62" s="158">
        <v>2700.01</v>
      </c>
      <c r="M62" s="158">
        <v>114.9</v>
      </c>
      <c r="N62" s="158">
        <v>114.9</v>
      </c>
      <c r="O62" s="158">
        <v>2800</v>
      </c>
      <c r="P62" s="158">
        <v>2200</v>
      </c>
      <c r="Q62" s="158">
        <v>500</v>
      </c>
      <c r="R62" s="159">
        <v>500</v>
      </c>
      <c r="S62" s="128">
        <v>11108.14</v>
      </c>
      <c r="T62" s="211">
        <v>10336.52</v>
      </c>
      <c r="U62" s="160">
        <v>5243.77</v>
      </c>
      <c r="V62" s="123">
        <v>5110.08</v>
      </c>
    </row>
    <row r="63" spans="2:22" ht="20.25" customHeight="1">
      <c r="B63" s="53" t="s">
        <v>70</v>
      </c>
      <c r="C63" s="137"/>
      <c r="D63" s="135"/>
      <c r="E63" s="212"/>
      <c r="F63" s="136"/>
      <c r="G63" s="117">
        <f t="shared" si="22"/>
        <v>967.31</v>
      </c>
      <c r="H63" s="111">
        <f t="shared" si="22"/>
        <v>549.23</v>
      </c>
      <c r="I63" s="111">
        <f t="shared" si="22"/>
        <v>0</v>
      </c>
      <c r="J63" s="112">
        <f t="shared" si="22"/>
        <v>0</v>
      </c>
      <c r="K63" s="118">
        <v>100</v>
      </c>
      <c r="L63" s="120">
        <v>140.06</v>
      </c>
      <c r="M63" s="121">
        <v>53.82</v>
      </c>
      <c r="N63" s="121"/>
      <c r="O63" s="121">
        <v>0</v>
      </c>
      <c r="P63" s="121">
        <v>0</v>
      </c>
      <c r="Q63" s="121"/>
      <c r="R63" s="121"/>
      <c r="S63" s="135">
        <v>1067.31</v>
      </c>
      <c r="T63" s="136">
        <v>689.29</v>
      </c>
      <c r="U63" s="121">
        <v>53.82</v>
      </c>
      <c r="V63" s="118"/>
    </row>
    <row r="64" spans="2:22" ht="18" customHeight="1">
      <c r="B64" s="75" t="s">
        <v>36</v>
      </c>
      <c r="C64" s="213">
        <f>SUM(+C61+C62+C63)</f>
        <v>1511.84</v>
      </c>
      <c r="D64" s="213">
        <f aca="true" t="shared" si="23" ref="D64:V64">SUM(+D61+D62+D63)</f>
        <v>1293.06</v>
      </c>
      <c r="E64" s="213">
        <f t="shared" si="23"/>
        <v>1279.4399999999998</v>
      </c>
      <c r="F64" s="213">
        <f t="shared" si="23"/>
        <v>1266.3899999999999</v>
      </c>
      <c r="G64" s="213">
        <f t="shared" si="23"/>
        <v>9994.63</v>
      </c>
      <c r="H64" s="213">
        <f t="shared" si="23"/>
        <v>6554.85</v>
      </c>
      <c r="I64" s="213">
        <f t="shared" si="23"/>
        <v>4388.5</v>
      </c>
      <c r="J64" s="213">
        <f t="shared" si="23"/>
        <v>3679.87</v>
      </c>
      <c r="K64" s="213">
        <f t="shared" si="23"/>
        <v>200</v>
      </c>
      <c r="L64" s="213">
        <f t="shared" si="23"/>
        <v>4874.860000000001</v>
      </c>
      <c r="M64" s="213">
        <f t="shared" si="23"/>
        <v>2003.3</v>
      </c>
      <c r="N64" s="213">
        <f t="shared" si="23"/>
        <v>1689.08</v>
      </c>
      <c r="O64" s="213">
        <f t="shared" si="23"/>
        <v>2800</v>
      </c>
      <c r="P64" s="213">
        <f t="shared" si="23"/>
        <v>2200</v>
      </c>
      <c r="Q64" s="213">
        <f t="shared" si="23"/>
        <v>500</v>
      </c>
      <c r="R64" s="213">
        <f t="shared" si="23"/>
        <v>500</v>
      </c>
      <c r="S64" s="213">
        <f t="shared" si="23"/>
        <v>14506.47</v>
      </c>
      <c r="T64" s="213">
        <f t="shared" si="23"/>
        <v>14922.77</v>
      </c>
      <c r="U64" s="213">
        <f t="shared" si="23"/>
        <v>8171.24</v>
      </c>
      <c r="V64" s="132">
        <f t="shared" si="23"/>
        <v>7135.34</v>
      </c>
    </row>
    <row r="65" spans="2:22" ht="20.25" customHeight="1">
      <c r="B65" s="75" t="s">
        <v>9</v>
      </c>
      <c r="C65" s="132">
        <f aca="true" t="shared" si="24" ref="C65:V65">SUM(C19+C20+C21+C25+C31+C35+C43+C48+C52+C64)</f>
        <v>29246.6</v>
      </c>
      <c r="D65" s="132">
        <f t="shared" si="24"/>
        <v>27372.440000000006</v>
      </c>
      <c r="E65" s="132">
        <f t="shared" si="24"/>
        <v>25677.109999999997</v>
      </c>
      <c r="F65" s="132">
        <f t="shared" si="24"/>
        <v>24626.43</v>
      </c>
      <c r="G65" s="132">
        <f t="shared" si="24"/>
        <v>163541.81</v>
      </c>
      <c r="H65" s="132">
        <f t="shared" si="24"/>
        <v>181303.93000000002</v>
      </c>
      <c r="I65" s="132">
        <f t="shared" si="24"/>
        <v>159546.19</v>
      </c>
      <c r="J65" s="132">
        <f t="shared" si="24"/>
        <v>149259.19999999998</v>
      </c>
      <c r="K65" s="132">
        <f t="shared" si="24"/>
        <v>98811.36</v>
      </c>
      <c r="L65" s="132">
        <f t="shared" si="24"/>
        <v>97679.5</v>
      </c>
      <c r="M65" s="132">
        <f t="shared" si="24"/>
        <v>71009.5</v>
      </c>
      <c r="N65" s="132">
        <f t="shared" si="24"/>
        <v>66895.43</v>
      </c>
      <c r="O65" s="132">
        <f t="shared" si="24"/>
        <v>63761</v>
      </c>
      <c r="P65" s="132">
        <f t="shared" si="24"/>
        <v>63377.67</v>
      </c>
      <c r="Q65" s="132">
        <f t="shared" si="24"/>
        <v>36133.38</v>
      </c>
      <c r="R65" s="132">
        <f t="shared" si="24"/>
        <v>30713.010000000002</v>
      </c>
      <c r="S65" s="132">
        <f t="shared" si="24"/>
        <v>355360.76999999996</v>
      </c>
      <c r="T65" s="132">
        <f t="shared" si="24"/>
        <v>369733.54</v>
      </c>
      <c r="U65" s="132">
        <f t="shared" si="24"/>
        <v>292366.18</v>
      </c>
      <c r="V65" s="132">
        <f t="shared" si="24"/>
        <v>271494.07</v>
      </c>
    </row>
    <row r="66" spans="2:22" ht="18.75" customHeight="1">
      <c r="B66" s="76" t="s">
        <v>191</v>
      </c>
      <c r="C66" s="128"/>
      <c r="D66" s="211"/>
      <c r="E66" s="211"/>
      <c r="F66" s="211"/>
      <c r="G66" s="122">
        <f aca="true" t="shared" si="25" ref="G66:J68">+S66-C66-K66-O66</f>
        <v>0</v>
      </c>
      <c r="H66" s="156">
        <f t="shared" si="25"/>
        <v>0</v>
      </c>
      <c r="I66" s="156">
        <f t="shared" si="25"/>
        <v>0</v>
      </c>
      <c r="J66" s="157">
        <f t="shared" si="25"/>
        <v>0</v>
      </c>
      <c r="K66" s="123"/>
      <c r="L66" s="158"/>
      <c r="M66" s="158"/>
      <c r="N66" s="158"/>
      <c r="O66" s="158"/>
      <c r="P66" s="158"/>
      <c r="Q66" s="158"/>
      <c r="R66" s="159"/>
      <c r="S66" s="128">
        <v>0</v>
      </c>
      <c r="T66" s="211"/>
      <c r="U66" s="160"/>
      <c r="V66" s="123"/>
    </row>
    <row r="67" spans="1:22" ht="20.25" customHeight="1">
      <c r="A67" s="26" t="s">
        <v>27</v>
      </c>
      <c r="B67" s="77" t="s">
        <v>10</v>
      </c>
      <c r="C67" s="202"/>
      <c r="D67" s="208"/>
      <c r="E67" s="208"/>
      <c r="F67" s="208"/>
      <c r="G67" s="204">
        <f t="shared" si="25"/>
        <v>0</v>
      </c>
      <c r="H67" s="214">
        <f t="shared" si="25"/>
        <v>0</v>
      </c>
      <c r="I67" s="214">
        <f t="shared" si="25"/>
        <v>0</v>
      </c>
      <c r="J67" s="205">
        <f t="shared" si="25"/>
        <v>0</v>
      </c>
      <c r="K67" s="215"/>
      <c r="L67" s="216"/>
      <c r="M67" s="216"/>
      <c r="N67" s="216"/>
      <c r="O67" s="216"/>
      <c r="P67" s="216"/>
      <c r="Q67" s="216"/>
      <c r="R67" s="217"/>
      <c r="S67" s="202">
        <v>0</v>
      </c>
      <c r="T67" s="208"/>
      <c r="U67" s="218"/>
      <c r="V67" s="215"/>
    </row>
    <row r="68" spans="2:22" ht="18">
      <c r="B68" s="71" t="s">
        <v>184</v>
      </c>
      <c r="C68" s="128">
        <v>0.01</v>
      </c>
      <c r="D68" s="128"/>
      <c r="E68" s="128"/>
      <c r="F68" s="128"/>
      <c r="G68" s="122">
        <f t="shared" si="25"/>
        <v>1686.8300000000017</v>
      </c>
      <c r="H68" s="122">
        <f t="shared" si="25"/>
        <v>2222.709999999999</v>
      </c>
      <c r="I68" s="122">
        <f t="shared" si="25"/>
        <v>605.9599999999991</v>
      </c>
      <c r="J68" s="122">
        <f t="shared" si="25"/>
        <v>590.6100000000006</v>
      </c>
      <c r="K68" s="123">
        <v>27242.96</v>
      </c>
      <c r="L68" s="123">
        <v>41737.13</v>
      </c>
      <c r="M68" s="123">
        <v>31465.22</v>
      </c>
      <c r="N68" s="123">
        <v>31465.22</v>
      </c>
      <c r="O68" s="123">
        <v>0</v>
      </c>
      <c r="P68" s="123"/>
      <c r="Q68" s="123"/>
      <c r="R68" s="123"/>
      <c r="S68" s="128">
        <v>28929.8</v>
      </c>
      <c r="T68" s="128">
        <v>43959.84</v>
      </c>
      <c r="U68" s="123">
        <v>32071.18</v>
      </c>
      <c r="V68" s="123">
        <v>32055.83</v>
      </c>
    </row>
    <row r="69" spans="2:22" ht="18">
      <c r="B69" s="71" t="s">
        <v>185</v>
      </c>
      <c r="C69" s="128">
        <v>2926.64</v>
      </c>
      <c r="D69" s="128">
        <v>2913.65</v>
      </c>
      <c r="E69" s="128">
        <v>2618.25</v>
      </c>
      <c r="F69" s="128">
        <v>2615.46</v>
      </c>
      <c r="G69" s="122">
        <f aca="true" t="shared" si="26" ref="G69:J72">+S69-C69-K69-O69</f>
        <v>13896.930000000002</v>
      </c>
      <c r="H69" s="122">
        <f t="shared" si="26"/>
        <v>12348.48</v>
      </c>
      <c r="I69" s="122">
        <f t="shared" si="26"/>
        <v>8330.89</v>
      </c>
      <c r="J69" s="122">
        <f t="shared" si="26"/>
        <v>8079.1900000000005</v>
      </c>
      <c r="K69" s="123">
        <v>10228.9</v>
      </c>
      <c r="L69" s="123">
        <v>17161.93</v>
      </c>
      <c r="M69" s="123">
        <v>4209.26</v>
      </c>
      <c r="N69" s="123">
        <v>4044.92</v>
      </c>
      <c r="O69" s="123"/>
      <c r="P69" s="123"/>
      <c r="Q69" s="123"/>
      <c r="R69" s="123"/>
      <c r="S69" s="128">
        <v>27052.47</v>
      </c>
      <c r="T69" s="128">
        <v>32424.06</v>
      </c>
      <c r="U69" s="123">
        <v>15158.4</v>
      </c>
      <c r="V69" s="123">
        <v>14739.57</v>
      </c>
    </row>
    <row r="70" spans="2:22" ht="18">
      <c r="B70" s="71" t="s">
        <v>186</v>
      </c>
      <c r="C70" s="128"/>
      <c r="D70" s="128"/>
      <c r="E70" s="128"/>
      <c r="F70" s="128"/>
      <c r="G70" s="122">
        <f t="shared" si="26"/>
        <v>7335</v>
      </c>
      <c r="H70" s="122">
        <f t="shared" si="26"/>
        <v>8140.45</v>
      </c>
      <c r="I70" s="122">
        <f t="shared" si="26"/>
        <v>4005.34</v>
      </c>
      <c r="J70" s="122">
        <f t="shared" si="26"/>
        <v>3839.0499999999997</v>
      </c>
      <c r="K70" s="123">
        <v>29</v>
      </c>
      <c r="L70" s="123">
        <v>26.6</v>
      </c>
      <c r="M70" s="123">
        <v>26.6</v>
      </c>
      <c r="N70" s="123">
        <v>19.17</v>
      </c>
      <c r="O70" s="123"/>
      <c r="P70" s="123"/>
      <c r="Q70" s="123"/>
      <c r="R70" s="123"/>
      <c r="S70" s="128">
        <v>7364</v>
      </c>
      <c r="T70" s="128">
        <v>8167.05</v>
      </c>
      <c r="U70" s="123">
        <v>4031.94</v>
      </c>
      <c r="V70" s="123">
        <v>3858.22</v>
      </c>
    </row>
    <row r="71" spans="2:22" ht="18">
      <c r="B71" s="71" t="s">
        <v>203</v>
      </c>
      <c r="C71" s="128"/>
      <c r="D71" s="128"/>
      <c r="E71" s="128"/>
      <c r="F71" s="128"/>
      <c r="G71" s="122">
        <f>+S71-C71-K71-O71</f>
        <v>2778.4</v>
      </c>
      <c r="H71" s="122">
        <f>+T71-D71-L71-P71</f>
        <v>2071.89</v>
      </c>
      <c r="I71" s="122">
        <f>+U71-E71-M71-Q71</f>
        <v>815.58</v>
      </c>
      <c r="J71" s="122">
        <f>+V71-F71-N71-R71</f>
        <v>698.61</v>
      </c>
      <c r="K71" s="123"/>
      <c r="L71" s="123"/>
      <c r="M71" s="123"/>
      <c r="N71" s="123"/>
      <c r="O71" s="123"/>
      <c r="P71" s="123"/>
      <c r="Q71" s="123"/>
      <c r="R71" s="123"/>
      <c r="S71" s="128">
        <v>2778.4</v>
      </c>
      <c r="T71" s="128">
        <v>2071.89</v>
      </c>
      <c r="U71" s="123">
        <v>815.58</v>
      </c>
      <c r="V71" s="123">
        <v>698.61</v>
      </c>
    </row>
    <row r="72" spans="2:22" ht="18">
      <c r="B72" s="71" t="s">
        <v>187</v>
      </c>
      <c r="C72" s="128">
        <v>92.01</v>
      </c>
      <c r="D72" s="128">
        <v>50</v>
      </c>
      <c r="E72" s="128">
        <v>50</v>
      </c>
      <c r="F72" s="128">
        <v>50</v>
      </c>
      <c r="G72" s="122">
        <f t="shared" si="26"/>
        <v>6326.65</v>
      </c>
      <c r="H72" s="122">
        <f t="shared" si="26"/>
        <v>6317.389999999999</v>
      </c>
      <c r="I72" s="122">
        <f t="shared" si="26"/>
        <v>4115.05</v>
      </c>
      <c r="J72" s="122">
        <f t="shared" si="26"/>
        <v>3449.05</v>
      </c>
      <c r="K72" s="123">
        <v>150</v>
      </c>
      <c r="L72" s="123">
        <v>800</v>
      </c>
      <c r="M72" s="123"/>
      <c r="N72" s="123"/>
      <c r="O72" s="123"/>
      <c r="P72" s="123">
        <v>1500</v>
      </c>
      <c r="Q72" s="123"/>
      <c r="R72" s="123"/>
      <c r="S72" s="128">
        <v>6568.66</v>
      </c>
      <c r="T72" s="128">
        <v>8667.39</v>
      </c>
      <c r="U72" s="123">
        <v>4165.05</v>
      </c>
      <c r="V72" s="123">
        <v>3499.05</v>
      </c>
    </row>
    <row r="73" spans="2:22" ht="18.75" customHeight="1">
      <c r="B73" s="79" t="s">
        <v>60</v>
      </c>
      <c r="C73" s="132">
        <f aca="true" t="shared" si="27" ref="C73:U73">SUM(C68:C72)</f>
        <v>3018.6600000000003</v>
      </c>
      <c r="D73" s="132">
        <f t="shared" si="27"/>
        <v>2963.65</v>
      </c>
      <c r="E73" s="132">
        <f t="shared" si="27"/>
        <v>2668.25</v>
      </c>
      <c r="F73" s="132">
        <f t="shared" si="27"/>
        <v>2665.46</v>
      </c>
      <c r="G73" s="132">
        <f t="shared" si="27"/>
        <v>32023.810000000005</v>
      </c>
      <c r="H73" s="132">
        <f t="shared" si="27"/>
        <v>31100.92</v>
      </c>
      <c r="I73" s="132">
        <f t="shared" si="27"/>
        <v>17872.82</v>
      </c>
      <c r="J73" s="132">
        <f t="shared" si="27"/>
        <v>16656.510000000002</v>
      </c>
      <c r="K73" s="132">
        <f t="shared" si="27"/>
        <v>37650.86</v>
      </c>
      <c r="L73" s="132">
        <f t="shared" si="27"/>
        <v>59725.659999999996</v>
      </c>
      <c r="M73" s="132">
        <f t="shared" si="27"/>
        <v>35701.08</v>
      </c>
      <c r="N73" s="132">
        <f t="shared" si="27"/>
        <v>35529.31</v>
      </c>
      <c r="O73" s="132">
        <f t="shared" si="27"/>
        <v>0</v>
      </c>
      <c r="P73" s="132">
        <f t="shared" si="27"/>
        <v>1500</v>
      </c>
      <c r="Q73" s="132">
        <f t="shared" si="27"/>
        <v>0</v>
      </c>
      <c r="R73" s="132">
        <f t="shared" si="27"/>
        <v>0</v>
      </c>
      <c r="S73" s="132">
        <f t="shared" si="27"/>
        <v>72693.33</v>
      </c>
      <c r="T73" s="132">
        <f t="shared" si="27"/>
        <v>95290.23</v>
      </c>
      <c r="U73" s="132">
        <f t="shared" si="27"/>
        <v>56242.15000000001</v>
      </c>
      <c r="V73" s="132">
        <f>SUM(V68:V72)</f>
        <v>54851.280000000006</v>
      </c>
    </row>
    <row r="74" spans="2:22" ht="18">
      <c r="B74" s="80" t="s">
        <v>11</v>
      </c>
      <c r="C74" s="195"/>
      <c r="D74" s="194"/>
      <c r="E74" s="195"/>
      <c r="F74" s="219"/>
      <c r="G74" s="145">
        <f aca="true" t="shared" si="28" ref="G74:J76">+S74-C74-K74-O74</f>
        <v>0</v>
      </c>
      <c r="H74" s="108">
        <f t="shared" si="28"/>
        <v>0</v>
      </c>
      <c r="I74" s="108">
        <f t="shared" si="28"/>
        <v>0</v>
      </c>
      <c r="J74" s="110">
        <f t="shared" si="28"/>
        <v>0</v>
      </c>
      <c r="K74" s="113"/>
      <c r="L74" s="114"/>
      <c r="M74" s="113"/>
      <c r="N74" s="115"/>
      <c r="O74" s="113"/>
      <c r="P74" s="115"/>
      <c r="Q74" s="113"/>
      <c r="R74" s="115"/>
      <c r="S74" s="195"/>
      <c r="T74" s="194"/>
      <c r="U74" s="113"/>
      <c r="V74" s="114"/>
    </row>
    <row r="75" spans="2:22" ht="17.25" customHeight="1">
      <c r="B75" s="71" t="s">
        <v>193</v>
      </c>
      <c r="C75" s="128">
        <v>749.89</v>
      </c>
      <c r="D75" s="128">
        <v>734.14</v>
      </c>
      <c r="E75" s="128">
        <v>734.14</v>
      </c>
      <c r="F75" s="128">
        <v>654.14</v>
      </c>
      <c r="G75" s="122">
        <f t="shared" si="28"/>
        <v>1518</v>
      </c>
      <c r="H75" s="122">
        <f t="shared" si="28"/>
        <v>1063.0100000000002</v>
      </c>
      <c r="I75" s="122">
        <f t="shared" si="28"/>
        <v>323.82000000000005</v>
      </c>
      <c r="J75" s="122">
        <f t="shared" si="28"/>
        <v>266.46000000000004</v>
      </c>
      <c r="K75" s="123">
        <v>0.02</v>
      </c>
      <c r="L75" s="123">
        <v>1000.02</v>
      </c>
      <c r="M75" s="123"/>
      <c r="N75" s="123"/>
      <c r="O75" s="123"/>
      <c r="P75" s="123"/>
      <c r="Q75" s="123"/>
      <c r="R75" s="123"/>
      <c r="S75" s="128">
        <v>2267.91</v>
      </c>
      <c r="T75" s="128">
        <v>2797.17</v>
      </c>
      <c r="U75" s="123">
        <v>1057.96</v>
      </c>
      <c r="V75" s="123">
        <v>920.6</v>
      </c>
    </row>
    <row r="76" spans="2:22" ht="17.25" customHeight="1">
      <c r="B76" s="71" t="s">
        <v>194</v>
      </c>
      <c r="C76" s="128">
        <v>1345.91</v>
      </c>
      <c r="D76" s="128">
        <v>1254.86</v>
      </c>
      <c r="E76" s="128">
        <v>1341.91</v>
      </c>
      <c r="F76" s="128">
        <v>1339.95</v>
      </c>
      <c r="G76" s="122">
        <f t="shared" si="28"/>
        <v>125.75</v>
      </c>
      <c r="H76" s="122">
        <f t="shared" si="28"/>
        <v>412.8000000000002</v>
      </c>
      <c r="I76" s="122">
        <f t="shared" si="28"/>
        <v>147.3699999999999</v>
      </c>
      <c r="J76" s="122">
        <f t="shared" si="28"/>
        <v>48.49000000000001</v>
      </c>
      <c r="K76" s="123">
        <v>160</v>
      </c>
      <c r="L76" s="123">
        <v>160</v>
      </c>
      <c r="M76" s="123">
        <v>79.5</v>
      </c>
      <c r="N76" s="123">
        <v>79.5</v>
      </c>
      <c r="O76" s="123"/>
      <c r="P76" s="123"/>
      <c r="Q76" s="123"/>
      <c r="R76" s="123"/>
      <c r="S76" s="128">
        <v>1631.66</v>
      </c>
      <c r="T76" s="128">
        <v>1827.66</v>
      </c>
      <c r="U76" s="123">
        <v>1568.78</v>
      </c>
      <c r="V76" s="123">
        <v>1467.94</v>
      </c>
    </row>
    <row r="77" spans="2:22" ht="19.5" customHeight="1">
      <c r="B77" s="81" t="s">
        <v>37</v>
      </c>
      <c r="C77" s="220">
        <f>SUM(C74:C76)</f>
        <v>2095.8</v>
      </c>
      <c r="D77" s="220">
        <f aca="true" t="shared" si="29" ref="D77:V77">SUM(D74:D76)</f>
        <v>1989</v>
      </c>
      <c r="E77" s="220">
        <f t="shared" si="29"/>
        <v>2076.05</v>
      </c>
      <c r="F77" s="220">
        <f t="shared" si="29"/>
        <v>1994.0900000000001</v>
      </c>
      <c r="G77" s="220">
        <f t="shared" si="29"/>
        <v>1643.75</v>
      </c>
      <c r="H77" s="220">
        <f t="shared" si="29"/>
        <v>1475.8100000000004</v>
      </c>
      <c r="I77" s="220">
        <f t="shared" si="29"/>
        <v>471.18999999999994</v>
      </c>
      <c r="J77" s="220">
        <f t="shared" si="29"/>
        <v>314.95000000000005</v>
      </c>
      <c r="K77" s="220">
        <f t="shared" si="29"/>
        <v>160.02</v>
      </c>
      <c r="L77" s="221">
        <f t="shared" si="29"/>
        <v>1160.02</v>
      </c>
      <c r="M77" s="220">
        <f t="shared" si="29"/>
        <v>79.5</v>
      </c>
      <c r="N77" s="220">
        <f t="shared" si="29"/>
        <v>79.5</v>
      </c>
      <c r="O77" s="220">
        <f t="shared" si="29"/>
        <v>0</v>
      </c>
      <c r="P77" s="220">
        <f t="shared" si="29"/>
        <v>0</v>
      </c>
      <c r="Q77" s="220">
        <f t="shared" si="29"/>
        <v>0</v>
      </c>
      <c r="R77" s="222">
        <f t="shared" si="29"/>
        <v>0</v>
      </c>
      <c r="S77" s="220">
        <f t="shared" si="29"/>
        <v>3899.5699999999997</v>
      </c>
      <c r="T77" s="221">
        <f t="shared" si="29"/>
        <v>4624.83</v>
      </c>
      <c r="U77" s="220">
        <f t="shared" si="29"/>
        <v>2626.74</v>
      </c>
      <c r="V77" s="220">
        <f t="shared" si="29"/>
        <v>2388.54</v>
      </c>
    </row>
    <row r="78" spans="2:22" ht="18">
      <c r="B78" s="53" t="s">
        <v>195</v>
      </c>
      <c r="C78" s="223">
        <v>144.5</v>
      </c>
      <c r="D78" s="224">
        <v>120</v>
      </c>
      <c r="E78" s="224">
        <v>120</v>
      </c>
      <c r="F78" s="224">
        <v>117.5</v>
      </c>
      <c r="G78" s="117">
        <f>+S78-C78-K78-O78</f>
        <v>2339.13</v>
      </c>
      <c r="H78" s="111">
        <f>+T78-D78-L78-P78</f>
        <v>1453.3700000000001</v>
      </c>
      <c r="I78" s="111">
        <f>+U78-E78-M78-Q78</f>
        <v>976.3399999999999</v>
      </c>
      <c r="J78" s="112">
        <f>+V78-F78-N78-R78</f>
        <v>898.84</v>
      </c>
      <c r="K78" s="118">
        <v>10.87</v>
      </c>
      <c r="L78" s="119">
        <v>512.76</v>
      </c>
      <c r="M78" s="119">
        <v>4.25</v>
      </c>
      <c r="N78" s="119">
        <v>4.05</v>
      </c>
      <c r="O78" s="119"/>
      <c r="P78" s="119"/>
      <c r="Q78" s="119"/>
      <c r="R78" s="120"/>
      <c r="S78" s="223">
        <v>2494.5</v>
      </c>
      <c r="T78" s="224">
        <v>2086.13</v>
      </c>
      <c r="U78" s="121">
        <v>1100.59</v>
      </c>
      <c r="V78" s="215">
        <v>1020.39</v>
      </c>
    </row>
    <row r="79" spans="2:22" ht="23.25" customHeight="1">
      <c r="B79" s="95" t="s">
        <v>41</v>
      </c>
      <c r="C79" s="132">
        <f>SUM(C73+C77+C78)</f>
        <v>5258.960000000001</v>
      </c>
      <c r="D79" s="132">
        <f aca="true" t="shared" si="30" ref="D79:V79">SUM(D73+D77+D78)</f>
        <v>5072.65</v>
      </c>
      <c r="E79" s="132">
        <f t="shared" si="30"/>
        <v>4864.3</v>
      </c>
      <c r="F79" s="132">
        <f t="shared" si="30"/>
        <v>4777.05</v>
      </c>
      <c r="G79" s="132">
        <f t="shared" si="30"/>
        <v>36006.69</v>
      </c>
      <c r="H79" s="132">
        <f t="shared" si="30"/>
        <v>34030.1</v>
      </c>
      <c r="I79" s="132">
        <f t="shared" si="30"/>
        <v>19320.35</v>
      </c>
      <c r="J79" s="132">
        <f t="shared" si="30"/>
        <v>17870.300000000003</v>
      </c>
      <c r="K79" s="132">
        <f t="shared" si="30"/>
        <v>37821.75</v>
      </c>
      <c r="L79" s="132">
        <f t="shared" si="30"/>
        <v>61398.439999999995</v>
      </c>
      <c r="M79" s="132">
        <f t="shared" si="30"/>
        <v>35784.83</v>
      </c>
      <c r="N79" s="132">
        <f t="shared" si="30"/>
        <v>35612.86</v>
      </c>
      <c r="O79" s="132">
        <f t="shared" si="30"/>
        <v>0</v>
      </c>
      <c r="P79" s="132">
        <f t="shared" si="30"/>
        <v>1500</v>
      </c>
      <c r="Q79" s="132">
        <f t="shared" si="30"/>
        <v>0</v>
      </c>
      <c r="R79" s="132">
        <f t="shared" si="30"/>
        <v>0</v>
      </c>
      <c r="S79" s="132">
        <f t="shared" si="30"/>
        <v>79087.4</v>
      </c>
      <c r="T79" s="132">
        <f t="shared" si="30"/>
        <v>102001.19</v>
      </c>
      <c r="U79" s="132">
        <f t="shared" si="30"/>
        <v>59969.48</v>
      </c>
      <c r="V79" s="132">
        <f t="shared" si="30"/>
        <v>58260.21000000001</v>
      </c>
    </row>
    <row r="80" spans="2:22" ht="17.25" customHeight="1">
      <c r="B80" s="68" t="s">
        <v>196</v>
      </c>
      <c r="C80" s="225"/>
      <c r="D80" s="226"/>
      <c r="E80" s="226"/>
      <c r="F80" s="225"/>
      <c r="G80" s="108">
        <f aca="true" t="shared" si="31" ref="G80:J83">+S80-C80-K80-O80</f>
        <v>0</v>
      </c>
      <c r="H80" s="110">
        <f t="shared" si="31"/>
        <v>0</v>
      </c>
      <c r="I80" s="108">
        <f t="shared" si="31"/>
        <v>0</v>
      </c>
      <c r="J80" s="110">
        <f t="shared" si="31"/>
        <v>0</v>
      </c>
      <c r="K80" s="113"/>
      <c r="L80" s="115"/>
      <c r="M80" s="113"/>
      <c r="N80" s="115"/>
      <c r="O80" s="113"/>
      <c r="P80" s="115"/>
      <c r="Q80" s="113"/>
      <c r="R80" s="115"/>
      <c r="S80" s="226"/>
      <c r="T80" s="225"/>
      <c r="U80" s="113"/>
      <c r="V80" s="114"/>
    </row>
    <row r="81" spans="2:22" ht="18.75" customHeight="1">
      <c r="B81" s="97" t="s">
        <v>98</v>
      </c>
      <c r="C81" s="128">
        <v>2581.23</v>
      </c>
      <c r="D81" s="128">
        <v>2977.61</v>
      </c>
      <c r="E81" s="128">
        <v>2724.5</v>
      </c>
      <c r="F81" s="128">
        <v>2655.65</v>
      </c>
      <c r="G81" s="122">
        <f t="shared" si="31"/>
        <v>14105.77</v>
      </c>
      <c r="H81" s="122">
        <f t="shared" si="31"/>
        <v>13681.22</v>
      </c>
      <c r="I81" s="122">
        <f t="shared" si="31"/>
        <v>8664.269999999999</v>
      </c>
      <c r="J81" s="122">
        <f t="shared" si="31"/>
        <v>8057.65</v>
      </c>
      <c r="K81" s="123">
        <v>3338</v>
      </c>
      <c r="L81" s="123">
        <v>13367.45</v>
      </c>
      <c r="M81" s="123">
        <v>13192.58</v>
      </c>
      <c r="N81" s="123">
        <v>11968.26</v>
      </c>
      <c r="O81" s="123">
        <v>0</v>
      </c>
      <c r="P81" s="123">
        <v>0.01</v>
      </c>
      <c r="Q81" s="123"/>
      <c r="R81" s="123"/>
      <c r="S81" s="128">
        <v>20025</v>
      </c>
      <c r="T81" s="128">
        <v>30026.29</v>
      </c>
      <c r="U81" s="123">
        <v>24581.35</v>
      </c>
      <c r="V81" s="123">
        <v>22681.56</v>
      </c>
    </row>
    <row r="82" spans="2:22" ht="18" customHeight="1">
      <c r="B82" s="97" t="s">
        <v>88</v>
      </c>
      <c r="C82" s="128"/>
      <c r="D82" s="128"/>
      <c r="E82" s="128"/>
      <c r="F82" s="128"/>
      <c r="G82" s="122">
        <f>+S82-C82-K82-O82</f>
        <v>19100.57</v>
      </c>
      <c r="H82" s="122">
        <f>+T82-D82-L82-P82</f>
        <v>15529.800000000001</v>
      </c>
      <c r="I82" s="122">
        <f>+U82-E82-M82-Q82</f>
        <v>12634</v>
      </c>
      <c r="J82" s="122">
        <f>+V82-F82-N82-R82</f>
        <v>10660.63</v>
      </c>
      <c r="K82" s="123"/>
      <c r="L82" s="123">
        <v>2496.42</v>
      </c>
      <c r="M82" s="123">
        <v>220.12</v>
      </c>
      <c r="N82" s="123">
        <v>106.93</v>
      </c>
      <c r="O82" s="123"/>
      <c r="P82" s="123"/>
      <c r="Q82" s="123"/>
      <c r="R82" s="123"/>
      <c r="S82" s="128">
        <v>19100.57</v>
      </c>
      <c r="T82" s="128">
        <v>18026.22</v>
      </c>
      <c r="U82" s="123">
        <v>12854.12</v>
      </c>
      <c r="V82" s="123">
        <v>10767.56</v>
      </c>
    </row>
    <row r="83" spans="2:22" ht="15.75" customHeight="1">
      <c r="B83" s="97" t="s">
        <v>167</v>
      </c>
      <c r="C83" s="128">
        <v>306.81</v>
      </c>
      <c r="D83" s="128">
        <v>314.77</v>
      </c>
      <c r="E83" s="128">
        <v>265.51</v>
      </c>
      <c r="F83" s="128">
        <v>241.01</v>
      </c>
      <c r="G83" s="122">
        <f t="shared" si="31"/>
        <v>588.19</v>
      </c>
      <c r="H83" s="122">
        <f t="shared" si="31"/>
        <v>91.38</v>
      </c>
      <c r="I83" s="122">
        <f t="shared" si="31"/>
        <v>69.96000000000004</v>
      </c>
      <c r="J83" s="122">
        <f t="shared" si="31"/>
        <v>53.25</v>
      </c>
      <c r="K83" s="123">
        <v>105</v>
      </c>
      <c r="L83" s="123">
        <v>76</v>
      </c>
      <c r="M83" s="123"/>
      <c r="N83" s="123"/>
      <c r="O83" s="123"/>
      <c r="P83" s="123"/>
      <c r="Q83" s="123"/>
      <c r="R83" s="123"/>
      <c r="S83" s="128">
        <v>1000</v>
      </c>
      <c r="T83" s="128">
        <v>482.15</v>
      </c>
      <c r="U83" s="123">
        <v>335.47</v>
      </c>
      <c r="V83" s="123">
        <v>294.26</v>
      </c>
    </row>
    <row r="84" spans="2:22" ht="20.25" customHeight="1">
      <c r="B84" s="97" t="s">
        <v>168</v>
      </c>
      <c r="C84" s="200">
        <v>1036.37</v>
      </c>
      <c r="D84" s="200">
        <v>955.85</v>
      </c>
      <c r="E84" s="200">
        <v>873.79</v>
      </c>
      <c r="F84" s="200">
        <v>871.27</v>
      </c>
      <c r="G84" s="122">
        <f>+S84-C84-K84-O84</f>
        <v>1213.63</v>
      </c>
      <c r="H84" s="122">
        <f>+T84-D84-L84-P84</f>
        <v>1235.04</v>
      </c>
      <c r="I84" s="122">
        <f>+U84-E84-M84-Q84</f>
        <v>743.3800000000001</v>
      </c>
      <c r="J84" s="122">
        <f>+V84-F84-N84-R84</f>
        <v>721.6800000000001</v>
      </c>
      <c r="K84" s="123"/>
      <c r="L84" s="123">
        <v>50.13</v>
      </c>
      <c r="M84" s="123">
        <v>0</v>
      </c>
      <c r="N84" s="123">
        <v>0</v>
      </c>
      <c r="O84" s="123"/>
      <c r="P84" s="123"/>
      <c r="Q84" s="123"/>
      <c r="R84" s="123"/>
      <c r="S84" s="200">
        <v>2250</v>
      </c>
      <c r="T84" s="200">
        <v>2241.02</v>
      </c>
      <c r="U84" s="123">
        <v>1617.17</v>
      </c>
      <c r="V84" s="123">
        <v>1592.95</v>
      </c>
    </row>
    <row r="85" spans="2:22" ht="15.75" customHeight="1">
      <c r="B85" s="73" t="s">
        <v>46</v>
      </c>
      <c r="C85" s="227">
        <f>SUM(C81:C84)</f>
        <v>3924.41</v>
      </c>
      <c r="D85" s="227">
        <f aca="true" t="shared" si="32" ref="D85:V85">SUM(D81:D84)</f>
        <v>4248.2300000000005</v>
      </c>
      <c r="E85" s="227">
        <f t="shared" si="32"/>
        <v>3863.8</v>
      </c>
      <c r="F85" s="227">
        <f t="shared" si="32"/>
        <v>3767.93</v>
      </c>
      <c r="G85" s="227">
        <f t="shared" si="32"/>
        <v>35008.159999999996</v>
      </c>
      <c r="H85" s="227">
        <f t="shared" si="32"/>
        <v>30537.440000000002</v>
      </c>
      <c r="I85" s="227">
        <f t="shared" si="32"/>
        <v>22111.609999999997</v>
      </c>
      <c r="J85" s="227">
        <f t="shared" si="32"/>
        <v>19493.21</v>
      </c>
      <c r="K85" s="227">
        <f t="shared" si="32"/>
        <v>3443</v>
      </c>
      <c r="L85" s="227">
        <f t="shared" si="32"/>
        <v>15990</v>
      </c>
      <c r="M85" s="227">
        <f t="shared" si="32"/>
        <v>13412.7</v>
      </c>
      <c r="N85" s="227">
        <f t="shared" si="32"/>
        <v>12075.19</v>
      </c>
      <c r="O85" s="227">
        <f t="shared" si="32"/>
        <v>0</v>
      </c>
      <c r="P85" s="227">
        <f t="shared" si="32"/>
        <v>0.01</v>
      </c>
      <c r="Q85" s="227">
        <f t="shared" si="32"/>
        <v>0</v>
      </c>
      <c r="R85" s="227">
        <f t="shared" si="32"/>
        <v>0</v>
      </c>
      <c r="S85" s="227">
        <f t="shared" si="32"/>
        <v>42375.57</v>
      </c>
      <c r="T85" s="227">
        <f t="shared" si="32"/>
        <v>50775.68</v>
      </c>
      <c r="U85" s="227">
        <f t="shared" si="32"/>
        <v>39388.11</v>
      </c>
      <c r="V85" s="227">
        <f t="shared" si="32"/>
        <v>35336.33</v>
      </c>
    </row>
    <row r="86" spans="2:22" ht="19.5" customHeight="1">
      <c r="B86" s="83" t="s">
        <v>197</v>
      </c>
      <c r="C86" s="195">
        <v>10583.21</v>
      </c>
      <c r="D86" s="196">
        <v>10351.38</v>
      </c>
      <c r="E86" s="196">
        <v>9163.09</v>
      </c>
      <c r="F86" s="196">
        <v>5439.88</v>
      </c>
      <c r="G86" s="135">
        <f>+S86-C86-K86-O86</f>
        <v>13053.450000000004</v>
      </c>
      <c r="H86" s="212">
        <f>+T86-D86-L86-P86</f>
        <v>10403.320000000007</v>
      </c>
      <c r="I86" s="212">
        <f>+U86-E86-M86-Q86</f>
        <v>6524.060000000001</v>
      </c>
      <c r="J86" s="136">
        <f>+V86-F86-N86-R86</f>
        <v>5333.1500000000015</v>
      </c>
      <c r="K86" s="186">
        <v>8500</v>
      </c>
      <c r="L86" s="187">
        <v>6112.38</v>
      </c>
      <c r="M86" s="187">
        <v>2074.34</v>
      </c>
      <c r="N86" s="187">
        <v>1296.06</v>
      </c>
      <c r="O86" s="187">
        <v>22500</v>
      </c>
      <c r="P86" s="187">
        <v>22425</v>
      </c>
      <c r="Q86" s="187">
        <v>11500</v>
      </c>
      <c r="R86" s="188">
        <v>3920.17</v>
      </c>
      <c r="S86" s="195">
        <v>54636.66</v>
      </c>
      <c r="T86" s="196">
        <v>49292.08</v>
      </c>
      <c r="U86" s="228">
        <v>29261.49</v>
      </c>
      <c r="V86" s="186">
        <v>15989.26</v>
      </c>
    </row>
    <row r="87" spans="2:22" ht="18.75" customHeight="1">
      <c r="B87" s="84" t="s">
        <v>198</v>
      </c>
      <c r="C87" s="128"/>
      <c r="D87" s="211"/>
      <c r="E87" s="211"/>
      <c r="F87" s="211"/>
      <c r="G87" s="163">
        <f aca="true" t="shared" si="33" ref="G87:G95">+S87-C87-K87-O87</f>
        <v>-5410.529999999999</v>
      </c>
      <c r="H87" s="163">
        <f aca="true" t="shared" si="34" ref="H87:H95">+T87-D87-L87-P87</f>
        <v>6210.57</v>
      </c>
      <c r="I87" s="163">
        <f aca="true" t="shared" si="35" ref="I87:I95">+U87-E87-M87-Q87</f>
        <v>4214.85</v>
      </c>
      <c r="J87" s="164">
        <f aca="true" t="shared" si="36" ref="J87:J95">+V87-F87-N87-R87</f>
        <v>1696.2999999999993</v>
      </c>
      <c r="K87" s="128">
        <v>26977.67</v>
      </c>
      <c r="L87" s="211">
        <v>10570.31</v>
      </c>
      <c r="M87" s="211">
        <v>5685.49</v>
      </c>
      <c r="N87" s="211">
        <v>3613.66</v>
      </c>
      <c r="O87" s="211">
        <v>10000</v>
      </c>
      <c r="P87" s="211">
        <v>10000.01</v>
      </c>
      <c r="Q87" s="211">
        <v>3623.74</v>
      </c>
      <c r="R87" s="229">
        <v>3355</v>
      </c>
      <c r="S87" s="128">
        <v>31567.14</v>
      </c>
      <c r="T87" s="211">
        <v>26780.89</v>
      </c>
      <c r="U87" s="211">
        <v>13524.08</v>
      </c>
      <c r="V87" s="128">
        <v>8664.96</v>
      </c>
    </row>
    <row r="88" spans="2:22" ht="18.75" customHeight="1">
      <c r="B88" s="85" t="s">
        <v>199</v>
      </c>
      <c r="C88" s="230"/>
      <c r="D88" s="231"/>
      <c r="E88" s="231"/>
      <c r="F88" s="231"/>
      <c r="G88" s="111">
        <f t="shared" si="33"/>
        <v>2500</v>
      </c>
      <c r="H88" s="111">
        <f t="shared" si="34"/>
        <v>0</v>
      </c>
      <c r="I88" s="111">
        <f t="shared" si="35"/>
        <v>0</v>
      </c>
      <c r="J88" s="112">
        <f t="shared" si="36"/>
        <v>0</v>
      </c>
      <c r="K88" s="118"/>
      <c r="L88" s="119"/>
      <c r="M88" s="119"/>
      <c r="N88" s="119"/>
      <c r="O88" s="119"/>
      <c r="P88" s="119"/>
      <c r="Q88" s="119"/>
      <c r="R88" s="120"/>
      <c r="S88" s="230">
        <v>2500</v>
      </c>
      <c r="T88" s="231"/>
      <c r="U88" s="119"/>
      <c r="V88" s="118"/>
    </row>
    <row r="89" spans="1:22" ht="20.25" customHeight="1">
      <c r="A89" s="26" t="s">
        <v>27</v>
      </c>
      <c r="B89" s="86" t="s">
        <v>200</v>
      </c>
      <c r="C89" s="129">
        <v>118.49</v>
      </c>
      <c r="D89" s="133">
        <v>60.5</v>
      </c>
      <c r="E89" s="133">
        <v>58.95</v>
      </c>
      <c r="F89" s="133">
        <v>57.05</v>
      </c>
      <c r="G89" s="122">
        <f t="shared" si="33"/>
        <v>637.29</v>
      </c>
      <c r="H89" s="156">
        <f t="shared" si="34"/>
        <v>506.85</v>
      </c>
      <c r="I89" s="156">
        <f t="shared" si="35"/>
        <v>102.49</v>
      </c>
      <c r="J89" s="157">
        <f t="shared" si="36"/>
        <v>73.14</v>
      </c>
      <c r="K89" s="123"/>
      <c r="L89" s="158"/>
      <c r="M89" s="158"/>
      <c r="N89" s="158"/>
      <c r="O89" s="158"/>
      <c r="P89" s="158"/>
      <c r="Q89" s="158"/>
      <c r="R89" s="159"/>
      <c r="S89" s="129">
        <v>755.78</v>
      </c>
      <c r="T89" s="133">
        <v>567.35</v>
      </c>
      <c r="U89" s="158">
        <v>161.44</v>
      </c>
      <c r="V89" s="123">
        <v>130.19</v>
      </c>
    </row>
    <row r="90" spans="2:22" ht="16.5" customHeight="1">
      <c r="B90" s="52" t="s">
        <v>12</v>
      </c>
      <c r="C90" s="195"/>
      <c r="D90" s="196"/>
      <c r="E90" s="196"/>
      <c r="F90" s="194"/>
      <c r="G90" s="185">
        <f t="shared" si="33"/>
        <v>0</v>
      </c>
      <c r="H90" s="138">
        <f t="shared" si="34"/>
        <v>0</v>
      </c>
      <c r="I90" s="138">
        <f t="shared" si="35"/>
        <v>0</v>
      </c>
      <c r="J90" s="140">
        <f t="shared" si="36"/>
        <v>0</v>
      </c>
      <c r="K90" s="186"/>
      <c r="L90" s="187"/>
      <c r="M90" s="187"/>
      <c r="N90" s="187"/>
      <c r="O90" s="187"/>
      <c r="P90" s="187"/>
      <c r="Q90" s="187"/>
      <c r="R90" s="188"/>
      <c r="S90" s="195">
        <v>0</v>
      </c>
      <c r="T90" s="196"/>
      <c r="U90" s="228"/>
      <c r="V90" s="186"/>
    </row>
    <row r="91" spans="1:22" ht="15.75" customHeight="1">
      <c r="A91" s="26">
        <v>0</v>
      </c>
      <c r="B91" s="87" t="s">
        <v>77</v>
      </c>
      <c r="C91" s="198">
        <v>0</v>
      </c>
      <c r="D91" s="199"/>
      <c r="E91" s="199"/>
      <c r="F91" s="197"/>
      <c r="G91" s="137">
        <f t="shared" si="33"/>
        <v>0</v>
      </c>
      <c r="H91" s="135">
        <f t="shared" si="34"/>
        <v>0</v>
      </c>
      <c r="I91" s="135">
        <f t="shared" si="35"/>
        <v>0</v>
      </c>
      <c r="J91" s="136">
        <f t="shared" si="36"/>
        <v>0</v>
      </c>
      <c r="K91" s="141"/>
      <c r="L91" s="232"/>
      <c r="M91" s="232"/>
      <c r="N91" s="232"/>
      <c r="O91" s="232"/>
      <c r="P91" s="232"/>
      <c r="Q91" s="232"/>
      <c r="R91" s="142"/>
      <c r="S91" s="198"/>
      <c r="T91" s="199"/>
      <c r="U91" s="143"/>
      <c r="V91" s="141"/>
    </row>
    <row r="92" spans="2:22" ht="15.75" customHeight="1">
      <c r="B92" s="96" t="s">
        <v>43</v>
      </c>
      <c r="C92" s="128">
        <v>536.46</v>
      </c>
      <c r="D92" s="128">
        <v>513.79</v>
      </c>
      <c r="E92" s="128">
        <v>557.6</v>
      </c>
      <c r="F92" s="128">
        <v>521.78</v>
      </c>
      <c r="G92" s="131">
        <f t="shared" si="33"/>
        <v>5355.36</v>
      </c>
      <c r="H92" s="131">
        <f t="shared" si="34"/>
        <v>4944.159999999998</v>
      </c>
      <c r="I92" s="131">
        <f t="shared" si="35"/>
        <v>5056.439999999999</v>
      </c>
      <c r="J92" s="131">
        <f t="shared" si="36"/>
        <v>4475.3899999999985</v>
      </c>
      <c r="K92" s="130">
        <v>108.18</v>
      </c>
      <c r="L92" s="130">
        <v>4009.28</v>
      </c>
      <c r="M92" s="130">
        <v>3884.28</v>
      </c>
      <c r="N92" s="130">
        <v>3726.29</v>
      </c>
      <c r="O92" s="130"/>
      <c r="P92" s="130"/>
      <c r="Q92" s="130"/>
      <c r="R92" s="130"/>
      <c r="S92" s="128">
        <v>6000</v>
      </c>
      <c r="T92" s="128">
        <v>9467.23</v>
      </c>
      <c r="U92" s="130">
        <v>9498.32</v>
      </c>
      <c r="V92" s="130">
        <v>8723.46</v>
      </c>
    </row>
    <row r="93" spans="2:22" ht="17.25" customHeight="1">
      <c r="B93" s="98" t="s">
        <v>80</v>
      </c>
      <c r="C93" s="128">
        <v>119.03</v>
      </c>
      <c r="D93" s="128">
        <v>59.51</v>
      </c>
      <c r="E93" s="128">
        <v>59.51</v>
      </c>
      <c r="F93" s="128">
        <v>59.51</v>
      </c>
      <c r="G93" s="131">
        <f t="shared" si="33"/>
        <v>45.010000000000005</v>
      </c>
      <c r="H93" s="131">
        <f t="shared" si="34"/>
        <v>144.60999999999967</v>
      </c>
      <c r="I93" s="131">
        <f t="shared" si="35"/>
        <v>23.6400000000001</v>
      </c>
      <c r="J93" s="131">
        <f t="shared" si="36"/>
        <v>0</v>
      </c>
      <c r="K93" s="130">
        <v>84.51</v>
      </c>
      <c r="L93" s="130">
        <v>5537.17</v>
      </c>
      <c r="M93" s="130">
        <v>788.8</v>
      </c>
      <c r="N93" s="130">
        <v>785.12</v>
      </c>
      <c r="O93" s="130"/>
      <c r="P93" s="130"/>
      <c r="Q93" s="130"/>
      <c r="R93" s="130"/>
      <c r="S93" s="128">
        <v>248.55</v>
      </c>
      <c r="T93" s="128">
        <v>5741.29</v>
      </c>
      <c r="U93" s="130">
        <v>871.95</v>
      </c>
      <c r="V93" s="130">
        <v>844.63</v>
      </c>
    </row>
    <row r="94" spans="2:22" ht="16.5" customHeight="1">
      <c r="B94" s="96" t="s">
        <v>42</v>
      </c>
      <c r="C94" s="128">
        <v>60.37</v>
      </c>
      <c r="D94" s="128">
        <v>34.24</v>
      </c>
      <c r="E94" s="128">
        <v>32.05</v>
      </c>
      <c r="F94" s="128">
        <v>31.6</v>
      </c>
      <c r="G94" s="131">
        <f t="shared" si="33"/>
        <v>2704.63</v>
      </c>
      <c r="H94" s="131">
        <f t="shared" si="34"/>
        <v>2221.100000000001</v>
      </c>
      <c r="I94" s="131">
        <f t="shared" si="35"/>
        <v>1429.8</v>
      </c>
      <c r="J94" s="131">
        <f t="shared" si="36"/>
        <v>1328.3300000000004</v>
      </c>
      <c r="K94" s="130">
        <v>635</v>
      </c>
      <c r="L94" s="130">
        <v>2689.47</v>
      </c>
      <c r="M94" s="130">
        <v>1348.3</v>
      </c>
      <c r="N94" s="130">
        <v>1304.58</v>
      </c>
      <c r="O94" s="130"/>
      <c r="P94" s="130"/>
      <c r="Q94" s="130"/>
      <c r="R94" s="130"/>
      <c r="S94" s="128">
        <v>3400</v>
      </c>
      <c r="T94" s="128">
        <v>4944.81</v>
      </c>
      <c r="U94" s="130">
        <v>2810.15</v>
      </c>
      <c r="V94" s="130">
        <v>2664.51</v>
      </c>
    </row>
    <row r="95" spans="2:22" ht="18.75" customHeight="1">
      <c r="B95" s="96" t="s">
        <v>13</v>
      </c>
      <c r="C95" s="128">
        <v>0.21</v>
      </c>
      <c r="D95" s="128"/>
      <c r="E95" s="128"/>
      <c r="F95" s="128"/>
      <c r="G95" s="131">
        <f t="shared" si="33"/>
        <v>1255.84</v>
      </c>
      <c r="H95" s="131">
        <f t="shared" si="34"/>
        <v>1221.1599999999999</v>
      </c>
      <c r="I95" s="131">
        <f t="shared" si="35"/>
        <v>1140.9</v>
      </c>
      <c r="J95" s="131">
        <f t="shared" si="36"/>
        <v>479.83</v>
      </c>
      <c r="K95" s="130">
        <v>12.5</v>
      </c>
      <c r="L95" s="130">
        <v>2753.51</v>
      </c>
      <c r="M95" s="130">
        <v>198.29</v>
      </c>
      <c r="N95" s="130">
        <v>199.05</v>
      </c>
      <c r="O95" s="130"/>
      <c r="P95" s="130"/>
      <c r="Q95" s="130"/>
      <c r="R95" s="130"/>
      <c r="S95" s="128">
        <v>1268.55</v>
      </c>
      <c r="T95" s="128">
        <v>3974.67</v>
      </c>
      <c r="U95" s="130">
        <v>1339.19</v>
      </c>
      <c r="V95" s="130">
        <v>678.88</v>
      </c>
    </row>
    <row r="96" spans="2:22" ht="36">
      <c r="B96" s="88" t="s">
        <v>177</v>
      </c>
      <c r="C96" s="132">
        <f aca="true" t="shared" si="37" ref="C96:V96">SUM(C91:C95)</f>
        <v>716.07</v>
      </c>
      <c r="D96" s="132">
        <f t="shared" si="37"/>
        <v>607.54</v>
      </c>
      <c r="E96" s="132">
        <f t="shared" si="37"/>
        <v>649.16</v>
      </c>
      <c r="F96" s="132">
        <f t="shared" si="37"/>
        <v>612.89</v>
      </c>
      <c r="G96" s="132">
        <f t="shared" si="37"/>
        <v>9360.84</v>
      </c>
      <c r="H96" s="132">
        <f t="shared" si="37"/>
        <v>8531.029999999999</v>
      </c>
      <c r="I96" s="132">
        <f t="shared" si="37"/>
        <v>7650.779999999999</v>
      </c>
      <c r="J96" s="213">
        <f t="shared" si="37"/>
        <v>6283.549999999999</v>
      </c>
      <c r="K96" s="132">
        <f t="shared" si="37"/>
        <v>840.19</v>
      </c>
      <c r="L96" s="233">
        <f t="shared" si="37"/>
        <v>14989.43</v>
      </c>
      <c r="M96" s="132">
        <f t="shared" si="37"/>
        <v>6219.67</v>
      </c>
      <c r="N96" s="132">
        <f t="shared" si="37"/>
        <v>6015.04</v>
      </c>
      <c r="O96" s="132">
        <f t="shared" si="37"/>
        <v>0</v>
      </c>
      <c r="P96" s="132">
        <f t="shared" si="37"/>
        <v>0</v>
      </c>
      <c r="Q96" s="132">
        <f t="shared" si="37"/>
        <v>0</v>
      </c>
      <c r="R96" s="213">
        <f t="shared" si="37"/>
        <v>0</v>
      </c>
      <c r="S96" s="132">
        <f t="shared" si="37"/>
        <v>10917.099999999999</v>
      </c>
      <c r="T96" s="233">
        <f t="shared" si="37"/>
        <v>24128</v>
      </c>
      <c r="U96" s="132">
        <f t="shared" si="37"/>
        <v>14519.61</v>
      </c>
      <c r="V96" s="132">
        <f t="shared" si="37"/>
        <v>12911.479999999998</v>
      </c>
    </row>
    <row r="97" spans="2:22" ht="15.75" customHeight="1">
      <c r="B97" s="76" t="s">
        <v>17</v>
      </c>
      <c r="C97" s="128"/>
      <c r="D97" s="211"/>
      <c r="E97" s="211"/>
      <c r="F97" s="211"/>
      <c r="G97" s="131">
        <f aca="true" t="shared" si="38" ref="G97:J101">+S97-C97-K97-O97</f>
        <v>0</v>
      </c>
      <c r="H97" s="163">
        <f t="shared" si="38"/>
        <v>0</v>
      </c>
      <c r="I97" s="163">
        <f t="shared" si="38"/>
        <v>0</v>
      </c>
      <c r="J97" s="164">
        <f t="shared" si="38"/>
        <v>0</v>
      </c>
      <c r="K97" s="130"/>
      <c r="L97" s="165"/>
      <c r="M97" s="165"/>
      <c r="N97" s="165"/>
      <c r="O97" s="165"/>
      <c r="P97" s="165"/>
      <c r="Q97" s="165"/>
      <c r="R97" s="166"/>
      <c r="S97" s="128">
        <v>0</v>
      </c>
      <c r="T97" s="211"/>
      <c r="U97" s="190"/>
      <c r="V97" s="130"/>
    </row>
    <row r="98" spans="2:22" ht="17.25" customHeight="1">
      <c r="B98" s="89" t="s">
        <v>62</v>
      </c>
      <c r="C98" s="128">
        <v>34.3</v>
      </c>
      <c r="D98" s="211">
        <v>34.8</v>
      </c>
      <c r="E98" s="211">
        <v>34.3</v>
      </c>
      <c r="F98" s="211">
        <v>29.3</v>
      </c>
      <c r="G98" s="131">
        <f>+S98-C98-K98-O98</f>
        <v>11027.71</v>
      </c>
      <c r="H98" s="163">
        <f>+T98-D98-L98-P98</f>
        <v>8820.02</v>
      </c>
      <c r="I98" s="163">
        <f>+U98-E98-M98-Q98</f>
        <v>8301.93</v>
      </c>
      <c r="J98" s="164">
        <f>+V98-F98-N98-R98</f>
        <v>7952.340000000001</v>
      </c>
      <c r="K98" s="130">
        <v>6087</v>
      </c>
      <c r="L98" s="165">
        <v>8350.14</v>
      </c>
      <c r="M98" s="165">
        <v>8104.5</v>
      </c>
      <c r="N98" s="165">
        <v>6802.69</v>
      </c>
      <c r="O98" s="165"/>
      <c r="P98" s="165"/>
      <c r="Q98" s="165"/>
      <c r="R98" s="166"/>
      <c r="S98" s="128">
        <v>17149.01</v>
      </c>
      <c r="T98" s="211">
        <v>17204.96</v>
      </c>
      <c r="U98" s="190">
        <v>16440.73</v>
      </c>
      <c r="V98" s="130">
        <v>14784.33</v>
      </c>
    </row>
    <row r="99" spans="2:22" ht="18" customHeight="1">
      <c r="B99" s="90" t="s">
        <v>18</v>
      </c>
      <c r="C99" s="128">
        <v>35.55</v>
      </c>
      <c r="D99" s="211">
        <v>34.89</v>
      </c>
      <c r="E99" s="211">
        <v>34.89</v>
      </c>
      <c r="F99" s="229">
        <v>2.04</v>
      </c>
      <c r="G99" s="189">
        <f t="shared" si="38"/>
        <v>5595.13</v>
      </c>
      <c r="H99" s="131">
        <f t="shared" si="38"/>
        <v>5500.389999999999</v>
      </c>
      <c r="I99" s="131">
        <f t="shared" si="38"/>
        <v>5354.259999999999</v>
      </c>
      <c r="J99" s="164">
        <f t="shared" si="38"/>
        <v>5339.66</v>
      </c>
      <c r="K99" s="130"/>
      <c r="L99" s="165">
        <v>75</v>
      </c>
      <c r="M99" s="165"/>
      <c r="N99" s="165"/>
      <c r="O99" s="165"/>
      <c r="P99" s="165"/>
      <c r="Q99" s="165"/>
      <c r="R99" s="166"/>
      <c r="S99" s="128">
        <v>5630.68</v>
      </c>
      <c r="T99" s="211">
        <v>5610.28</v>
      </c>
      <c r="U99" s="190">
        <v>5389.15</v>
      </c>
      <c r="V99" s="130">
        <v>5341.7</v>
      </c>
    </row>
    <row r="100" spans="2:22" ht="18" customHeight="1">
      <c r="B100" s="90" t="s">
        <v>19</v>
      </c>
      <c r="C100" s="128">
        <v>24.53</v>
      </c>
      <c r="D100" s="211"/>
      <c r="E100" s="211"/>
      <c r="F100" s="229"/>
      <c r="G100" s="189">
        <f t="shared" si="38"/>
        <v>509.07000000000005</v>
      </c>
      <c r="H100" s="131">
        <f t="shared" si="38"/>
        <v>586.63</v>
      </c>
      <c r="I100" s="131">
        <f t="shared" si="38"/>
        <v>346.74</v>
      </c>
      <c r="J100" s="164">
        <f t="shared" si="38"/>
        <v>285.78</v>
      </c>
      <c r="K100" s="130"/>
      <c r="L100" s="165"/>
      <c r="M100" s="165"/>
      <c r="N100" s="165"/>
      <c r="O100" s="165"/>
      <c r="P100" s="165"/>
      <c r="Q100" s="165"/>
      <c r="R100" s="166"/>
      <c r="S100" s="128">
        <v>533.6</v>
      </c>
      <c r="T100" s="211">
        <v>586.63</v>
      </c>
      <c r="U100" s="190">
        <v>346.74</v>
      </c>
      <c r="V100" s="130">
        <v>285.78</v>
      </c>
    </row>
    <row r="101" spans="2:22" ht="20.25" customHeight="1">
      <c r="B101" s="78" t="s">
        <v>20</v>
      </c>
      <c r="C101" s="202">
        <v>6.21</v>
      </c>
      <c r="D101" s="208">
        <v>6</v>
      </c>
      <c r="E101" s="208">
        <v>6</v>
      </c>
      <c r="F101" s="201">
        <v>6</v>
      </c>
      <c r="G101" s="234">
        <f t="shared" si="38"/>
        <v>3889.9</v>
      </c>
      <c r="H101" s="235">
        <f t="shared" si="38"/>
        <v>3568</v>
      </c>
      <c r="I101" s="235">
        <f t="shared" si="38"/>
        <v>3378.89</v>
      </c>
      <c r="J101" s="236">
        <f t="shared" si="38"/>
        <v>3271.4</v>
      </c>
      <c r="K101" s="206">
        <v>1</v>
      </c>
      <c r="L101" s="209">
        <v>9</v>
      </c>
      <c r="M101" s="209"/>
      <c r="N101" s="209"/>
      <c r="O101" s="209"/>
      <c r="P101" s="209"/>
      <c r="Q101" s="209"/>
      <c r="R101" s="207"/>
      <c r="S101" s="202">
        <v>3897.11</v>
      </c>
      <c r="T101" s="208">
        <v>3583</v>
      </c>
      <c r="U101" s="237">
        <v>3384.89</v>
      </c>
      <c r="V101" s="206">
        <v>3277.4</v>
      </c>
    </row>
    <row r="102" spans="2:22" ht="19.5" customHeight="1">
      <c r="B102" s="88" t="s">
        <v>21</v>
      </c>
      <c r="C102" s="132">
        <f>SUM(C98:C101)</f>
        <v>100.58999999999999</v>
      </c>
      <c r="D102" s="132">
        <f aca="true" t="shared" si="39" ref="D102:V102">SUM(D98:D101)</f>
        <v>75.69</v>
      </c>
      <c r="E102" s="132">
        <f t="shared" si="39"/>
        <v>75.19</v>
      </c>
      <c r="F102" s="132">
        <f t="shared" si="39"/>
        <v>37.34</v>
      </c>
      <c r="G102" s="132">
        <f t="shared" si="39"/>
        <v>21021.81</v>
      </c>
      <c r="H102" s="132">
        <f t="shared" si="39"/>
        <v>18475.04</v>
      </c>
      <c r="I102" s="132">
        <f t="shared" si="39"/>
        <v>17381.82</v>
      </c>
      <c r="J102" s="213">
        <f t="shared" si="39"/>
        <v>16849.18</v>
      </c>
      <c r="K102" s="132">
        <f t="shared" si="39"/>
        <v>6088</v>
      </c>
      <c r="L102" s="233">
        <f t="shared" si="39"/>
        <v>8434.14</v>
      </c>
      <c r="M102" s="132">
        <f t="shared" si="39"/>
        <v>8104.5</v>
      </c>
      <c r="N102" s="132">
        <f t="shared" si="39"/>
        <v>6802.69</v>
      </c>
      <c r="O102" s="132">
        <f t="shared" si="39"/>
        <v>0</v>
      </c>
      <c r="P102" s="132">
        <f t="shared" si="39"/>
        <v>0</v>
      </c>
      <c r="Q102" s="132">
        <f t="shared" si="39"/>
        <v>0</v>
      </c>
      <c r="R102" s="213">
        <f t="shared" si="39"/>
        <v>0</v>
      </c>
      <c r="S102" s="132">
        <f t="shared" si="39"/>
        <v>27210.399999999998</v>
      </c>
      <c r="T102" s="233">
        <f t="shared" si="39"/>
        <v>26984.87</v>
      </c>
      <c r="U102" s="132">
        <f t="shared" si="39"/>
        <v>25561.51</v>
      </c>
      <c r="V102" s="132">
        <f t="shared" si="39"/>
        <v>23689.21</v>
      </c>
    </row>
    <row r="103" spans="2:22" ht="18.75" customHeight="1">
      <c r="B103" s="82" t="s">
        <v>61</v>
      </c>
      <c r="C103" s="238">
        <f>+C96+C102</f>
        <v>816.6600000000001</v>
      </c>
      <c r="D103" s="238">
        <f aca="true" t="shared" si="40" ref="D103:V103">+D96+D102</f>
        <v>683.23</v>
      </c>
      <c r="E103" s="238">
        <f t="shared" si="40"/>
        <v>724.3499999999999</v>
      </c>
      <c r="F103" s="238">
        <f t="shared" si="40"/>
        <v>650.23</v>
      </c>
      <c r="G103" s="238">
        <f t="shared" si="40"/>
        <v>30382.65</v>
      </c>
      <c r="H103" s="238">
        <f t="shared" si="40"/>
        <v>27006.07</v>
      </c>
      <c r="I103" s="238">
        <f t="shared" si="40"/>
        <v>25032.6</v>
      </c>
      <c r="J103" s="239">
        <f t="shared" si="40"/>
        <v>23132.73</v>
      </c>
      <c r="K103" s="238">
        <f t="shared" si="40"/>
        <v>6928.1900000000005</v>
      </c>
      <c r="L103" s="240">
        <f t="shared" si="40"/>
        <v>23423.57</v>
      </c>
      <c r="M103" s="238">
        <f t="shared" si="40"/>
        <v>14324.17</v>
      </c>
      <c r="N103" s="238">
        <f t="shared" si="40"/>
        <v>12817.73</v>
      </c>
      <c r="O103" s="238">
        <f t="shared" si="40"/>
        <v>0</v>
      </c>
      <c r="P103" s="238">
        <f t="shared" si="40"/>
        <v>0</v>
      </c>
      <c r="Q103" s="238">
        <f t="shared" si="40"/>
        <v>0</v>
      </c>
      <c r="R103" s="239">
        <f t="shared" si="40"/>
        <v>0</v>
      </c>
      <c r="S103" s="238">
        <f t="shared" si="40"/>
        <v>38127.5</v>
      </c>
      <c r="T103" s="240">
        <f t="shared" si="40"/>
        <v>51112.869999999995</v>
      </c>
      <c r="U103" s="238">
        <f t="shared" si="40"/>
        <v>40081.119999999995</v>
      </c>
      <c r="V103" s="238">
        <f t="shared" si="40"/>
        <v>36600.689999999995</v>
      </c>
    </row>
    <row r="104" spans="1:22" ht="16.5" customHeight="1">
      <c r="A104" s="26" t="s">
        <v>27</v>
      </c>
      <c r="B104" s="56" t="s">
        <v>108</v>
      </c>
      <c r="C104" s="128">
        <v>0</v>
      </c>
      <c r="D104" s="128"/>
      <c r="E104" s="128"/>
      <c r="F104" s="128"/>
      <c r="G104" s="131">
        <f>+S104-C104-K104-O104</f>
        <v>5743.74</v>
      </c>
      <c r="H104" s="131">
        <f>+T104-D104-L104-P104</f>
        <v>6585.169999999998</v>
      </c>
      <c r="I104" s="131">
        <f>+U104-E104-M104-Q104</f>
        <v>4469.489999999998</v>
      </c>
      <c r="J104" s="131">
        <f>+V104-F104-N104-R104</f>
        <v>3898.7299999999996</v>
      </c>
      <c r="K104" s="123">
        <v>9910.26</v>
      </c>
      <c r="L104" s="123">
        <v>28302.07</v>
      </c>
      <c r="M104" s="123">
        <v>18504.95</v>
      </c>
      <c r="N104" s="123">
        <v>14842.93</v>
      </c>
      <c r="O104" s="123"/>
      <c r="P104" s="123"/>
      <c r="Q104" s="123"/>
      <c r="R104" s="123"/>
      <c r="S104" s="128">
        <v>15654</v>
      </c>
      <c r="T104" s="128">
        <v>34887.24</v>
      </c>
      <c r="U104" s="123">
        <v>22974.44</v>
      </c>
      <c r="V104" s="123">
        <v>18741.66</v>
      </c>
    </row>
    <row r="105" spans="2:22" ht="15.75" customHeight="1">
      <c r="B105" s="75" t="s">
        <v>38</v>
      </c>
      <c r="C105" s="220">
        <f aca="true" t="shared" si="41" ref="C105:V105">SUM(C104:C104)</f>
        <v>0</v>
      </c>
      <c r="D105" s="220">
        <f t="shared" si="41"/>
        <v>0</v>
      </c>
      <c r="E105" s="220">
        <f t="shared" si="41"/>
        <v>0</v>
      </c>
      <c r="F105" s="220">
        <f t="shared" si="41"/>
        <v>0</v>
      </c>
      <c r="G105" s="220">
        <f t="shared" si="41"/>
        <v>5743.74</v>
      </c>
      <c r="H105" s="220">
        <f t="shared" si="41"/>
        <v>6585.169999999998</v>
      </c>
      <c r="I105" s="220">
        <f t="shared" si="41"/>
        <v>4469.489999999998</v>
      </c>
      <c r="J105" s="222">
        <f t="shared" si="41"/>
        <v>3898.7299999999996</v>
      </c>
      <c r="K105" s="220">
        <f t="shared" si="41"/>
        <v>9910.26</v>
      </c>
      <c r="L105" s="221">
        <f t="shared" si="41"/>
        <v>28302.07</v>
      </c>
      <c r="M105" s="220">
        <f t="shared" si="41"/>
        <v>18504.95</v>
      </c>
      <c r="N105" s="220">
        <f t="shared" si="41"/>
        <v>14842.93</v>
      </c>
      <c r="O105" s="220">
        <f t="shared" si="41"/>
        <v>0</v>
      </c>
      <c r="P105" s="220">
        <f t="shared" si="41"/>
        <v>0</v>
      </c>
      <c r="Q105" s="220">
        <f t="shared" si="41"/>
        <v>0</v>
      </c>
      <c r="R105" s="222">
        <f t="shared" si="41"/>
        <v>0</v>
      </c>
      <c r="S105" s="220">
        <f t="shared" si="41"/>
        <v>15654</v>
      </c>
      <c r="T105" s="221">
        <f t="shared" si="41"/>
        <v>34887.24</v>
      </c>
      <c r="U105" s="220">
        <f t="shared" si="41"/>
        <v>22974.44</v>
      </c>
      <c r="V105" s="220">
        <f t="shared" si="41"/>
        <v>18741.66</v>
      </c>
    </row>
    <row r="106" spans="2:22" ht="18" customHeight="1">
      <c r="B106" s="52" t="s">
        <v>31</v>
      </c>
      <c r="C106" s="241"/>
      <c r="D106" s="242"/>
      <c r="E106" s="242"/>
      <c r="F106" s="243"/>
      <c r="G106" s="145">
        <f aca="true" t="shared" si="42" ref="G106:J109">+S106-C106-K106-O106</f>
        <v>0</v>
      </c>
      <c r="H106" s="108">
        <f t="shared" si="42"/>
        <v>0</v>
      </c>
      <c r="I106" s="108">
        <f t="shared" si="42"/>
        <v>0</v>
      </c>
      <c r="J106" s="110">
        <f t="shared" si="42"/>
        <v>0</v>
      </c>
      <c r="K106" s="113"/>
      <c r="L106" s="114"/>
      <c r="M106" s="114"/>
      <c r="N106" s="114"/>
      <c r="O106" s="114"/>
      <c r="P106" s="114"/>
      <c r="Q106" s="114"/>
      <c r="R106" s="115"/>
      <c r="S106" s="241"/>
      <c r="T106" s="242"/>
      <c r="U106" s="116"/>
      <c r="V106" s="113"/>
    </row>
    <row r="107" spans="2:22" ht="17.25" customHeight="1">
      <c r="B107" s="71" t="s">
        <v>14</v>
      </c>
      <c r="C107" s="128">
        <v>0.01</v>
      </c>
      <c r="D107" s="128"/>
      <c r="E107" s="128"/>
      <c r="F107" s="128"/>
      <c r="G107" s="122">
        <f t="shared" si="42"/>
        <v>1675.39</v>
      </c>
      <c r="H107" s="122">
        <f t="shared" si="42"/>
        <v>352.68</v>
      </c>
      <c r="I107" s="122">
        <f t="shared" si="42"/>
        <v>219.98</v>
      </c>
      <c r="J107" s="122">
        <f t="shared" si="42"/>
        <v>79.7</v>
      </c>
      <c r="K107" s="130">
        <v>16</v>
      </c>
      <c r="L107" s="130"/>
      <c r="M107" s="130"/>
      <c r="N107" s="130"/>
      <c r="O107" s="130"/>
      <c r="P107" s="130"/>
      <c r="Q107" s="130"/>
      <c r="R107" s="130"/>
      <c r="S107" s="128">
        <v>1691.4</v>
      </c>
      <c r="T107" s="128">
        <v>352.68</v>
      </c>
      <c r="U107" s="130">
        <v>219.98</v>
      </c>
      <c r="V107" s="130">
        <v>79.7</v>
      </c>
    </row>
    <row r="108" spans="2:22" ht="17.25" customHeight="1">
      <c r="B108" s="71" t="s">
        <v>76</v>
      </c>
      <c r="C108" s="128">
        <v>43.65</v>
      </c>
      <c r="D108" s="128">
        <v>33</v>
      </c>
      <c r="E108" s="128">
        <v>33</v>
      </c>
      <c r="F108" s="128">
        <v>33</v>
      </c>
      <c r="G108" s="122">
        <f t="shared" si="42"/>
        <v>252.37000000000003</v>
      </c>
      <c r="H108" s="122">
        <f t="shared" si="42"/>
        <v>184.49</v>
      </c>
      <c r="I108" s="122">
        <f t="shared" si="42"/>
        <v>182.49</v>
      </c>
      <c r="J108" s="122">
        <f t="shared" si="42"/>
        <v>140.92000000000002</v>
      </c>
      <c r="K108" s="130">
        <v>18.4</v>
      </c>
      <c r="L108" s="130">
        <v>17.98</v>
      </c>
      <c r="M108" s="130">
        <v>17.91</v>
      </c>
      <c r="N108" s="130">
        <v>13.66</v>
      </c>
      <c r="O108" s="130"/>
      <c r="P108" s="130"/>
      <c r="Q108" s="130"/>
      <c r="R108" s="130"/>
      <c r="S108" s="128">
        <v>314.42</v>
      </c>
      <c r="T108" s="128">
        <v>235.47</v>
      </c>
      <c r="U108" s="130">
        <v>233.4</v>
      </c>
      <c r="V108" s="130">
        <v>187.58</v>
      </c>
    </row>
    <row r="109" spans="2:22" ht="15" customHeight="1">
      <c r="B109" s="71" t="s">
        <v>15</v>
      </c>
      <c r="C109" s="128">
        <v>8.01</v>
      </c>
      <c r="D109" s="128"/>
      <c r="E109" s="128"/>
      <c r="F109" s="128"/>
      <c r="G109" s="122">
        <f t="shared" si="42"/>
        <v>2789.8399999999997</v>
      </c>
      <c r="H109" s="122">
        <f t="shared" si="42"/>
        <v>2619.55</v>
      </c>
      <c r="I109" s="122">
        <f t="shared" si="42"/>
        <v>2037.78</v>
      </c>
      <c r="J109" s="122">
        <f t="shared" si="42"/>
        <v>1858.63</v>
      </c>
      <c r="K109" s="123">
        <v>185.9</v>
      </c>
      <c r="L109" s="123">
        <v>766.7</v>
      </c>
      <c r="M109" s="123">
        <v>394.05</v>
      </c>
      <c r="N109" s="123">
        <v>272.21</v>
      </c>
      <c r="O109" s="123"/>
      <c r="P109" s="123"/>
      <c r="Q109" s="123"/>
      <c r="R109" s="123"/>
      <c r="S109" s="128">
        <v>2983.75</v>
      </c>
      <c r="T109" s="128">
        <v>3386.25</v>
      </c>
      <c r="U109" s="123">
        <v>2431.83</v>
      </c>
      <c r="V109" s="123">
        <v>2130.84</v>
      </c>
    </row>
    <row r="110" spans="2:22" ht="18" customHeight="1">
      <c r="B110" s="88" t="s">
        <v>16</v>
      </c>
      <c r="C110" s="220">
        <f>SUM(C107:C109)</f>
        <v>51.669999999999995</v>
      </c>
      <c r="D110" s="220">
        <f aca="true" t="shared" si="43" ref="D110:V110">SUM(D107:D109)</f>
        <v>33</v>
      </c>
      <c r="E110" s="220">
        <f t="shared" si="43"/>
        <v>33</v>
      </c>
      <c r="F110" s="220">
        <f t="shared" si="43"/>
        <v>33</v>
      </c>
      <c r="G110" s="220">
        <f t="shared" si="43"/>
        <v>4717.6</v>
      </c>
      <c r="H110" s="220">
        <f t="shared" si="43"/>
        <v>3156.7200000000003</v>
      </c>
      <c r="I110" s="220">
        <f t="shared" si="43"/>
        <v>2440.25</v>
      </c>
      <c r="J110" s="222">
        <f t="shared" si="43"/>
        <v>2079.25</v>
      </c>
      <c r="K110" s="220">
        <f t="shared" si="43"/>
        <v>220.3</v>
      </c>
      <c r="L110" s="221">
        <f t="shared" si="43"/>
        <v>784.6800000000001</v>
      </c>
      <c r="M110" s="220">
        <f t="shared" si="43"/>
        <v>411.96000000000004</v>
      </c>
      <c r="N110" s="220">
        <f t="shared" si="43"/>
        <v>285.87</v>
      </c>
      <c r="O110" s="220">
        <f t="shared" si="43"/>
        <v>0</v>
      </c>
      <c r="P110" s="220">
        <f t="shared" si="43"/>
        <v>0</v>
      </c>
      <c r="Q110" s="220">
        <f t="shared" si="43"/>
        <v>0</v>
      </c>
      <c r="R110" s="222">
        <f t="shared" si="43"/>
        <v>0</v>
      </c>
      <c r="S110" s="220">
        <f t="shared" si="43"/>
        <v>4989.57</v>
      </c>
      <c r="T110" s="221">
        <f t="shared" si="43"/>
        <v>3974.4</v>
      </c>
      <c r="U110" s="220">
        <f t="shared" si="43"/>
        <v>2885.21</v>
      </c>
      <c r="V110" s="220">
        <f t="shared" si="43"/>
        <v>2398.1200000000003</v>
      </c>
    </row>
    <row r="111" spans="2:22" ht="18">
      <c r="B111" s="82" t="s">
        <v>22</v>
      </c>
      <c r="C111" s="213">
        <f>SUM(C79+C86+C87+C88+C85+C89+C90+C103+C110+C105)</f>
        <v>20753.4</v>
      </c>
      <c r="D111" s="213">
        <f aca="true" t="shared" si="44" ref="D111:V111">SUM(D79+D86+D87+D88+D85+D89+D90+D103+D110+D105)</f>
        <v>20448.989999999998</v>
      </c>
      <c r="E111" s="213">
        <f t="shared" si="44"/>
        <v>18707.489999999998</v>
      </c>
      <c r="F111" s="213">
        <f t="shared" si="44"/>
        <v>14725.14</v>
      </c>
      <c r="G111" s="213">
        <f t="shared" si="44"/>
        <v>122639.05</v>
      </c>
      <c r="H111" s="213">
        <f t="shared" si="44"/>
        <v>118436.24</v>
      </c>
      <c r="I111" s="213">
        <f t="shared" si="44"/>
        <v>84215.69999999998</v>
      </c>
      <c r="J111" s="213">
        <f t="shared" si="44"/>
        <v>73576.81</v>
      </c>
      <c r="K111" s="213">
        <f t="shared" si="44"/>
        <v>93801.17</v>
      </c>
      <c r="L111" s="213">
        <f t="shared" si="44"/>
        <v>146581.44999999998</v>
      </c>
      <c r="M111" s="213">
        <f t="shared" si="44"/>
        <v>90198.44</v>
      </c>
      <c r="N111" s="213">
        <f t="shared" si="44"/>
        <v>80544.29999999999</v>
      </c>
      <c r="O111" s="213">
        <f t="shared" si="44"/>
        <v>32500</v>
      </c>
      <c r="P111" s="213">
        <f t="shared" si="44"/>
        <v>33925.020000000004</v>
      </c>
      <c r="Q111" s="213">
        <f t="shared" si="44"/>
        <v>15123.74</v>
      </c>
      <c r="R111" s="213">
        <f t="shared" si="44"/>
        <v>7275.17</v>
      </c>
      <c r="S111" s="213">
        <f t="shared" si="44"/>
        <v>269693.62</v>
      </c>
      <c r="T111" s="213">
        <f t="shared" si="44"/>
        <v>319391.70000000007</v>
      </c>
      <c r="U111" s="213">
        <f t="shared" si="44"/>
        <v>208245.37</v>
      </c>
      <c r="V111" s="132">
        <f t="shared" si="44"/>
        <v>176121.41999999998</v>
      </c>
    </row>
    <row r="112" spans="2:22" ht="17.25" customHeight="1">
      <c r="B112" s="91" t="s">
        <v>192</v>
      </c>
      <c r="C112" s="195"/>
      <c r="D112" s="196"/>
      <c r="E112" s="196"/>
      <c r="F112" s="194"/>
      <c r="G112" s="145">
        <f aca="true" t="shared" si="45" ref="G112:J118">+S112-C112-K112-O112</f>
        <v>0</v>
      </c>
      <c r="H112" s="108">
        <f t="shared" si="45"/>
        <v>0</v>
      </c>
      <c r="I112" s="108">
        <f t="shared" si="45"/>
        <v>0</v>
      </c>
      <c r="J112" s="110">
        <f t="shared" si="45"/>
        <v>0</v>
      </c>
      <c r="K112" s="108"/>
      <c r="L112" s="114"/>
      <c r="M112" s="114"/>
      <c r="N112" s="114"/>
      <c r="O112" s="114"/>
      <c r="P112" s="114"/>
      <c r="Q112" s="114"/>
      <c r="R112" s="115"/>
      <c r="S112" s="195"/>
      <c r="T112" s="196"/>
      <c r="U112" s="114"/>
      <c r="V112" s="113"/>
    </row>
    <row r="113" spans="1:22" ht="13.5" customHeight="1">
      <c r="A113" s="26" t="s">
        <v>27</v>
      </c>
      <c r="B113" s="53" t="s">
        <v>26</v>
      </c>
      <c r="C113" s="198"/>
      <c r="D113" s="199"/>
      <c r="E113" s="199"/>
      <c r="F113" s="197"/>
      <c r="G113" s="177">
        <f t="shared" si="45"/>
        <v>0</v>
      </c>
      <c r="H113" s="117">
        <f t="shared" si="45"/>
        <v>0</v>
      </c>
      <c r="I113" s="117">
        <f t="shared" si="45"/>
        <v>0</v>
      </c>
      <c r="J113" s="112">
        <f t="shared" si="45"/>
        <v>0</v>
      </c>
      <c r="K113" s="117"/>
      <c r="L113" s="119"/>
      <c r="M113" s="119"/>
      <c r="N113" s="119"/>
      <c r="O113" s="119"/>
      <c r="P113" s="119"/>
      <c r="Q113" s="119"/>
      <c r="R113" s="120"/>
      <c r="S113" s="198"/>
      <c r="T113" s="199"/>
      <c r="U113" s="119"/>
      <c r="V113" s="118"/>
    </row>
    <row r="114" spans="2:22" ht="15.75" customHeight="1">
      <c r="B114" s="71" t="s">
        <v>56</v>
      </c>
      <c r="C114" s="128">
        <v>0</v>
      </c>
      <c r="D114" s="128"/>
      <c r="E114" s="128"/>
      <c r="F114" s="128"/>
      <c r="G114" s="122">
        <f t="shared" si="45"/>
        <v>2402</v>
      </c>
      <c r="H114" s="122">
        <f t="shared" si="45"/>
        <v>1701.0100000000002</v>
      </c>
      <c r="I114" s="122">
        <f t="shared" si="45"/>
        <v>656.94</v>
      </c>
      <c r="J114" s="122">
        <f t="shared" si="45"/>
        <v>656.94</v>
      </c>
      <c r="K114" s="131"/>
      <c r="L114" s="123">
        <v>295.38</v>
      </c>
      <c r="M114" s="123">
        <v>95.38</v>
      </c>
      <c r="N114" s="123">
        <v>68</v>
      </c>
      <c r="O114" s="123"/>
      <c r="P114" s="123"/>
      <c r="Q114" s="123"/>
      <c r="R114" s="123"/>
      <c r="S114" s="128">
        <v>2402</v>
      </c>
      <c r="T114" s="128">
        <v>1996.39</v>
      </c>
      <c r="U114" s="123">
        <v>752.32</v>
      </c>
      <c r="V114" s="123">
        <v>724.94</v>
      </c>
    </row>
    <row r="115" spans="2:22" ht="16.5" customHeight="1">
      <c r="B115" s="71" t="s">
        <v>102</v>
      </c>
      <c r="C115" s="128">
        <v>0</v>
      </c>
      <c r="D115" s="128"/>
      <c r="E115" s="128"/>
      <c r="F115" s="128"/>
      <c r="G115" s="122">
        <f t="shared" si="45"/>
        <v>3000.31</v>
      </c>
      <c r="H115" s="122">
        <f t="shared" si="45"/>
        <v>3900</v>
      </c>
      <c r="I115" s="122">
        <f t="shared" si="45"/>
        <v>1048.99</v>
      </c>
      <c r="J115" s="122">
        <f t="shared" si="45"/>
        <v>0</v>
      </c>
      <c r="K115" s="131"/>
      <c r="L115" s="123"/>
      <c r="M115" s="123"/>
      <c r="N115" s="123"/>
      <c r="O115" s="123"/>
      <c r="P115" s="123"/>
      <c r="Q115" s="123"/>
      <c r="R115" s="123"/>
      <c r="S115" s="128">
        <v>3000.31</v>
      </c>
      <c r="T115" s="128">
        <v>3900</v>
      </c>
      <c r="U115" s="123">
        <v>1048.99</v>
      </c>
      <c r="V115" s="123"/>
    </row>
    <row r="116" spans="1:22" ht="15.75" customHeight="1">
      <c r="A116" s="26" t="s">
        <v>27</v>
      </c>
      <c r="B116" s="71" t="s">
        <v>99</v>
      </c>
      <c r="C116" s="128">
        <v>0</v>
      </c>
      <c r="D116" s="128"/>
      <c r="E116" s="128"/>
      <c r="F116" s="128"/>
      <c r="G116" s="122">
        <f t="shared" si="45"/>
        <v>349.3</v>
      </c>
      <c r="H116" s="122">
        <f t="shared" si="45"/>
        <v>392.5799999999999</v>
      </c>
      <c r="I116" s="122">
        <f t="shared" si="45"/>
        <v>112.00000000000023</v>
      </c>
      <c r="J116" s="122">
        <f t="shared" si="45"/>
        <v>90.26999999999998</v>
      </c>
      <c r="K116" s="131"/>
      <c r="L116" s="123">
        <v>3000</v>
      </c>
      <c r="M116" s="123">
        <v>2042.57</v>
      </c>
      <c r="N116" s="123">
        <v>1852.19</v>
      </c>
      <c r="O116" s="123"/>
      <c r="P116" s="123"/>
      <c r="Q116" s="123"/>
      <c r="R116" s="123"/>
      <c r="S116" s="128">
        <v>349.3</v>
      </c>
      <c r="T116" s="128">
        <v>3392.58</v>
      </c>
      <c r="U116" s="123">
        <v>2154.57</v>
      </c>
      <c r="V116" s="123">
        <v>1942.46</v>
      </c>
    </row>
    <row r="117" spans="2:22" ht="17.25" customHeight="1">
      <c r="B117" s="74" t="s">
        <v>204</v>
      </c>
      <c r="C117" s="128">
        <v>0</v>
      </c>
      <c r="D117" s="211"/>
      <c r="E117" s="211"/>
      <c r="F117" s="211"/>
      <c r="G117" s="170">
        <f t="shared" si="45"/>
        <v>0</v>
      </c>
      <c r="H117" s="122">
        <f t="shared" si="45"/>
        <v>0</v>
      </c>
      <c r="I117" s="122">
        <f t="shared" si="45"/>
        <v>0</v>
      </c>
      <c r="J117" s="157">
        <f t="shared" si="45"/>
        <v>0</v>
      </c>
      <c r="K117" s="131">
        <v>0</v>
      </c>
      <c r="L117" s="165"/>
      <c r="M117" s="165"/>
      <c r="N117" s="165"/>
      <c r="O117" s="165"/>
      <c r="P117" s="165"/>
      <c r="Q117" s="165"/>
      <c r="R117" s="166"/>
      <c r="S117" s="128">
        <v>0</v>
      </c>
      <c r="T117" s="211"/>
      <c r="U117" s="159"/>
      <c r="V117" s="123"/>
    </row>
    <row r="118" spans="2:22" ht="15.75" customHeight="1">
      <c r="B118" s="78" t="s">
        <v>71</v>
      </c>
      <c r="C118" s="198"/>
      <c r="D118" s="199"/>
      <c r="E118" s="199"/>
      <c r="F118" s="199"/>
      <c r="G118" s="203">
        <f>+S118-C118-K118-O118</f>
        <v>4600</v>
      </c>
      <c r="H118" s="204">
        <f t="shared" si="45"/>
        <v>0</v>
      </c>
      <c r="I118" s="204">
        <f t="shared" si="45"/>
        <v>0</v>
      </c>
      <c r="J118" s="205">
        <f t="shared" si="45"/>
        <v>0</v>
      </c>
      <c r="K118" s="204">
        <v>0</v>
      </c>
      <c r="L118" s="232">
        <v>5000</v>
      </c>
      <c r="M118" s="232">
        <v>0</v>
      </c>
      <c r="N118" s="232">
        <v>0</v>
      </c>
      <c r="O118" s="232"/>
      <c r="P118" s="232"/>
      <c r="Q118" s="232"/>
      <c r="R118" s="142"/>
      <c r="S118" s="198">
        <v>4600</v>
      </c>
      <c r="T118" s="199">
        <v>5000</v>
      </c>
      <c r="U118" s="142">
        <v>0</v>
      </c>
      <c r="V118" s="141">
        <v>0</v>
      </c>
    </row>
    <row r="119" spans="2:22" ht="15.75" customHeight="1">
      <c r="B119" s="75" t="s">
        <v>72</v>
      </c>
      <c r="C119" s="132">
        <f>SUM(C118:C118)</f>
        <v>0</v>
      </c>
      <c r="D119" s="132">
        <f aca="true" t="shared" si="46" ref="D119:V119">SUM(D118:D118)</f>
        <v>0</v>
      </c>
      <c r="E119" s="132">
        <f t="shared" si="46"/>
        <v>0</v>
      </c>
      <c r="F119" s="132">
        <f t="shared" si="46"/>
        <v>0</v>
      </c>
      <c r="G119" s="132">
        <f>SUM(G118:G118)</f>
        <v>4600</v>
      </c>
      <c r="H119" s="132">
        <f t="shared" si="46"/>
        <v>0</v>
      </c>
      <c r="I119" s="132">
        <f t="shared" si="46"/>
        <v>0</v>
      </c>
      <c r="J119" s="213">
        <f t="shared" si="46"/>
        <v>0</v>
      </c>
      <c r="K119" s="132">
        <f>SUM(K118:K118)</f>
        <v>0</v>
      </c>
      <c r="L119" s="233">
        <f t="shared" si="46"/>
        <v>5000</v>
      </c>
      <c r="M119" s="132">
        <f t="shared" si="46"/>
        <v>0</v>
      </c>
      <c r="N119" s="132">
        <f t="shared" si="46"/>
        <v>0</v>
      </c>
      <c r="O119" s="132">
        <f t="shared" si="46"/>
        <v>0</v>
      </c>
      <c r="P119" s="132">
        <f t="shared" si="46"/>
        <v>0</v>
      </c>
      <c r="Q119" s="132">
        <f t="shared" si="46"/>
        <v>0</v>
      </c>
      <c r="R119" s="213">
        <f t="shared" si="46"/>
        <v>0</v>
      </c>
      <c r="S119" s="132">
        <f t="shared" si="46"/>
        <v>4600</v>
      </c>
      <c r="T119" s="233">
        <f t="shared" si="46"/>
        <v>5000</v>
      </c>
      <c r="U119" s="132">
        <f t="shared" si="46"/>
        <v>0</v>
      </c>
      <c r="V119" s="132">
        <f t="shared" si="46"/>
        <v>0</v>
      </c>
    </row>
    <row r="120" spans="2:22" ht="17.25" customHeight="1">
      <c r="B120" s="71" t="s">
        <v>57</v>
      </c>
      <c r="C120" s="128">
        <v>0</v>
      </c>
      <c r="D120" s="128"/>
      <c r="E120" s="128"/>
      <c r="F120" s="128"/>
      <c r="G120" s="131">
        <f>+S120-C120-K120-O120</f>
        <v>3300</v>
      </c>
      <c r="H120" s="131">
        <f>+T120-D120-L120-P120</f>
        <v>3300</v>
      </c>
      <c r="I120" s="131">
        <f>+U120-E120-Q120</f>
        <v>2802.1</v>
      </c>
      <c r="J120" s="131">
        <f>+V120-F120-R120</f>
        <v>2110.08</v>
      </c>
      <c r="K120" s="130">
        <v>0</v>
      </c>
      <c r="L120" s="130"/>
      <c r="M120" s="130"/>
      <c r="N120" s="130"/>
      <c r="O120" s="130"/>
      <c r="P120" s="130"/>
      <c r="Q120" s="130"/>
      <c r="R120" s="130"/>
      <c r="S120" s="128">
        <v>3300</v>
      </c>
      <c r="T120" s="128">
        <v>3300</v>
      </c>
      <c r="U120" s="130">
        <v>2802.1</v>
      </c>
      <c r="V120" s="130">
        <v>2110.08</v>
      </c>
    </row>
    <row r="121" spans="2:22" ht="15" customHeight="1">
      <c r="B121" s="71" t="s">
        <v>100</v>
      </c>
      <c r="C121" s="128">
        <v>0</v>
      </c>
      <c r="D121" s="128"/>
      <c r="E121" s="128"/>
      <c r="F121" s="128"/>
      <c r="G121" s="131">
        <f aca="true" t="shared" si="47" ref="G121:I123">+S121-C121-K121-O121</f>
        <v>2900</v>
      </c>
      <c r="H121" s="131">
        <f t="shared" si="47"/>
        <v>1500.0100000000002</v>
      </c>
      <c r="I121" s="122">
        <f t="shared" si="47"/>
        <v>968.61</v>
      </c>
      <c r="J121" s="131">
        <f>+V121-F121-R121</f>
        <v>968.61</v>
      </c>
      <c r="K121" s="130">
        <v>0</v>
      </c>
      <c r="L121" s="130">
        <v>2100</v>
      </c>
      <c r="M121" s="130"/>
      <c r="N121" s="130"/>
      <c r="O121" s="130"/>
      <c r="P121" s="130"/>
      <c r="Q121" s="130"/>
      <c r="R121" s="130"/>
      <c r="S121" s="128">
        <v>2900</v>
      </c>
      <c r="T121" s="128">
        <v>3600.01</v>
      </c>
      <c r="U121" s="130">
        <v>968.61</v>
      </c>
      <c r="V121" s="130">
        <v>968.61</v>
      </c>
    </row>
    <row r="122" spans="2:22" ht="15" customHeight="1">
      <c r="B122" s="71" t="s">
        <v>101</v>
      </c>
      <c r="C122" s="128"/>
      <c r="D122" s="128"/>
      <c r="E122" s="128"/>
      <c r="F122" s="128"/>
      <c r="G122" s="131">
        <f t="shared" si="47"/>
        <v>1100</v>
      </c>
      <c r="H122" s="131">
        <f t="shared" si="47"/>
        <v>1200</v>
      </c>
      <c r="I122" s="122">
        <f t="shared" si="47"/>
        <v>743.44</v>
      </c>
      <c r="J122" s="131">
        <f>+V122-F122-R122</f>
        <v>459.88</v>
      </c>
      <c r="K122" s="130"/>
      <c r="L122" s="130"/>
      <c r="M122" s="130"/>
      <c r="N122" s="130"/>
      <c r="O122" s="130"/>
      <c r="P122" s="130"/>
      <c r="Q122" s="130"/>
      <c r="R122" s="130"/>
      <c r="S122" s="128">
        <v>1100</v>
      </c>
      <c r="T122" s="128">
        <v>1200</v>
      </c>
      <c r="U122" s="130">
        <v>743.44</v>
      </c>
      <c r="V122" s="130">
        <v>459.88</v>
      </c>
    </row>
    <row r="123" spans="2:22" ht="15" customHeight="1">
      <c r="B123" s="71" t="s">
        <v>109</v>
      </c>
      <c r="C123" s="128"/>
      <c r="D123" s="128"/>
      <c r="E123" s="128"/>
      <c r="F123" s="128"/>
      <c r="G123" s="131">
        <f t="shared" si="47"/>
        <v>0</v>
      </c>
      <c r="H123" s="131">
        <f t="shared" si="47"/>
        <v>0.04</v>
      </c>
      <c r="I123" s="122">
        <f t="shared" si="47"/>
        <v>0</v>
      </c>
      <c r="J123" s="122">
        <f>+V123-F123-N123-R123</f>
        <v>0</v>
      </c>
      <c r="K123" s="130"/>
      <c r="L123" s="130"/>
      <c r="M123" s="130"/>
      <c r="N123" s="130"/>
      <c r="O123" s="130"/>
      <c r="P123" s="130"/>
      <c r="Q123" s="130"/>
      <c r="R123" s="130"/>
      <c r="S123" s="128"/>
      <c r="T123" s="128">
        <v>0.04</v>
      </c>
      <c r="U123" s="130"/>
      <c r="V123" s="130"/>
    </row>
    <row r="124" spans="2:22" ht="16.5" customHeight="1">
      <c r="B124" s="71" t="s">
        <v>110</v>
      </c>
      <c r="C124" s="128"/>
      <c r="D124" s="128"/>
      <c r="E124" s="128"/>
      <c r="F124" s="128"/>
      <c r="G124" s="131">
        <f>+S124-C124-K124-O124</f>
        <v>1615</v>
      </c>
      <c r="H124" s="131">
        <f>+T124-D124-L124-P124</f>
        <v>1672.1</v>
      </c>
      <c r="I124" s="122">
        <f>+U124-E124-M124-Q124</f>
        <v>968.8699999999999</v>
      </c>
      <c r="J124" s="122">
        <f>+V124-F124-N124-R124</f>
        <v>968.8699999999999</v>
      </c>
      <c r="K124" s="130"/>
      <c r="L124" s="130">
        <v>133.9</v>
      </c>
      <c r="M124" s="130">
        <v>106</v>
      </c>
      <c r="N124" s="130">
        <v>106</v>
      </c>
      <c r="O124" s="130"/>
      <c r="P124" s="130"/>
      <c r="Q124" s="130"/>
      <c r="R124" s="130"/>
      <c r="S124" s="128">
        <v>1615</v>
      </c>
      <c r="T124" s="128">
        <v>1806</v>
      </c>
      <c r="U124" s="130">
        <v>1074.87</v>
      </c>
      <c r="V124" s="130">
        <v>1074.87</v>
      </c>
    </row>
    <row r="125" spans="2:22" ht="17.25" customHeight="1">
      <c r="B125" s="71" t="s">
        <v>169</v>
      </c>
      <c r="C125" s="128">
        <v>0</v>
      </c>
      <c r="D125" s="128"/>
      <c r="E125" s="128"/>
      <c r="F125" s="128"/>
      <c r="G125" s="131">
        <f>+S125-C125-K125-O125</f>
        <v>131123</v>
      </c>
      <c r="H125" s="131"/>
      <c r="I125" s="131">
        <f>+U125-E125-Q125</f>
        <v>80673.04</v>
      </c>
      <c r="J125" s="131">
        <f>+V125-F125-R125</f>
        <v>61504.21</v>
      </c>
      <c r="K125" s="130"/>
      <c r="L125" s="130"/>
      <c r="M125" s="130"/>
      <c r="N125" s="130"/>
      <c r="O125" s="130"/>
      <c r="P125" s="130"/>
      <c r="Q125" s="130"/>
      <c r="R125" s="130"/>
      <c r="S125" s="128">
        <v>131123</v>
      </c>
      <c r="T125" s="128"/>
      <c r="U125" s="128">
        <v>80673.04</v>
      </c>
      <c r="V125" s="128">
        <v>61504.21</v>
      </c>
    </row>
    <row r="126" spans="2:22" ht="16.5" customHeight="1">
      <c r="B126" s="71" t="s">
        <v>170</v>
      </c>
      <c r="C126" s="128"/>
      <c r="D126" s="128"/>
      <c r="E126" s="128"/>
      <c r="F126" s="128"/>
      <c r="G126" s="131">
        <f>+S126-C126-K126-O126</f>
        <v>200</v>
      </c>
      <c r="H126" s="131">
        <f>+T126-D126-L126-P126</f>
        <v>2400</v>
      </c>
      <c r="I126" s="131">
        <f aca="true" t="shared" si="48" ref="I126:J129">+U126-E126-Q126</f>
        <v>0</v>
      </c>
      <c r="J126" s="131">
        <f t="shared" si="48"/>
        <v>0</v>
      </c>
      <c r="K126" s="130"/>
      <c r="L126" s="130"/>
      <c r="M126" s="130"/>
      <c r="N126" s="130"/>
      <c r="O126" s="130"/>
      <c r="P126" s="130"/>
      <c r="Q126" s="130"/>
      <c r="R126" s="130"/>
      <c r="S126" s="128">
        <v>200</v>
      </c>
      <c r="T126" s="128">
        <v>2400</v>
      </c>
      <c r="U126" s="130"/>
      <c r="V126" s="130"/>
    </row>
    <row r="127" spans="2:22" ht="15" customHeight="1">
      <c r="B127" s="71" t="s">
        <v>171</v>
      </c>
      <c r="C127" s="128"/>
      <c r="D127" s="128"/>
      <c r="E127" s="128"/>
      <c r="F127" s="128"/>
      <c r="G127" s="131">
        <f>+S127-C127-K127-O127</f>
        <v>4356</v>
      </c>
      <c r="H127" s="131">
        <f>+T127-D127-L127-P127</f>
        <v>0</v>
      </c>
      <c r="I127" s="131">
        <f t="shared" si="48"/>
        <v>0</v>
      </c>
      <c r="J127" s="131">
        <f t="shared" si="48"/>
        <v>0</v>
      </c>
      <c r="K127" s="130"/>
      <c r="L127" s="130"/>
      <c r="M127" s="130"/>
      <c r="N127" s="130"/>
      <c r="O127" s="130"/>
      <c r="P127" s="130"/>
      <c r="Q127" s="130"/>
      <c r="R127" s="130"/>
      <c r="S127" s="128">
        <v>4356</v>
      </c>
      <c r="T127" s="128"/>
      <c r="U127" s="130"/>
      <c r="V127" s="130"/>
    </row>
    <row r="128" spans="2:22" ht="15" customHeight="1">
      <c r="B128" s="99" t="s">
        <v>172</v>
      </c>
      <c r="C128" s="128"/>
      <c r="D128" s="128"/>
      <c r="E128" s="128"/>
      <c r="F128" s="128"/>
      <c r="G128" s="131">
        <f>+S128-C128-K128-O128</f>
        <v>0</v>
      </c>
      <c r="H128" s="131">
        <f>+T128-D128-L128-P128</f>
        <v>9.99</v>
      </c>
      <c r="I128" s="131">
        <f t="shared" si="48"/>
        <v>9.28</v>
      </c>
      <c r="J128" s="131">
        <f t="shared" si="48"/>
        <v>6.77</v>
      </c>
      <c r="K128" s="130"/>
      <c r="L128" s="130"/>
      <c r="M128" s="130"/>
      <c r="N128" s="130"/>
      <c r="O128" s="130"/>
      <c r="P128" s="130"/>
      <c r="Q128" s="130"/>
      <c r="R128" s="130"/>
      <c r="S128" s="128"/>
      <c r="T128" s="128">
        <v>9.99</v>
      </c>
      <c r="U128" s="130">
        <v>9.28</v>
      </c>
      <c r="V128" s="130">
        <v>6.77</v>
      </c>
    </row>
    <row r="129" spans="2:22" ht="15" customHeight="1">
      <c r="B129" s="252" t="s">
        <v>205</v>
      </c>
      <c r="C129" s="128"/>
      <c r="D129" s="128"/>
      <c r="E129" s="128"/>
      <c r="F129" s="128"/>
      <c r="G129" s="131"/>
      <c r="H129" s="131">
        <f>+T129-D129-L129-P129</f>
        <v>300</v>
      </c>
      <c r="I129" s="131">
        <f t="shared" si="48"/>
        <v>300</v>
      </c>
      <c r="J129" s="131">
        <f t="shared" si="48"/>
        <v>175.38</v>
      </c>
      <c r="K129" s="130"/>
      <c r="L129" s="130"/>
      <c r="M129" s="130"/>
      <c r="N129" s="130"/>
      <c r="O129" s="130"/>
      <c r="P129" s="130"/>
      <c r="Q129" s="130"/>
      <c r="R129" s="130"/>
      <c r="S129" s="128"/>
      <c r="T129" s="128">
        <v>300</v>
      </c>
      <c r="U129" s="130">
        <v>300</v>
      </c>
      <c r="V129" s="130">
        <v>175.38</v>
      </c>
    </row>
    <row r="130" spans="2:22" ht="21" customHeight="1">
      <c r="B130" s="72" t="s">
        <v>1</v>
      </c>
      <c r="C130" s="132">
        <f aca="true" t="shared" si="49" ref="C130:R130">SUM(C114:C116)+SUM(C120:C124)+C125+C126+C127+C119+C128+C129</f>
        <v>0</v>
      </c>
      <c r="D130" s="132">
        <f t="shared" si="49"/>
        <v>0</v>
      </c>
      <c r="E130" s="132">
        <f t="shared" si="49"/>
        <v>0</v>
      </c>
      <c r="F130" s="132">
        <f t="shared" si="49"/>
        <v>0</v>
      </c>
      <c r="G130" s="132">
        <f t="shared" si="49"/>
        <v>154945.61</v>
      </c>
      <c r="H130" s="132">
        <f t="shared" si="49"/>
        <v>16375.73</v>
      </c>
      <c r="I130" s="132">
        <f t="shared" si="49"/>
        <v>88283.26999999999</v>
      </c>
      <c r="J130" s="132">
        <f t="shared" si="49"/>
        <v>66941.01000000001</v>
      </c>
      <c r="K130" s="132">
        <f t="shared" si="49"/>
        <v>0</v>
      </c>
      <c r="L130" s="132">
        <f t="shared" si="49"/>
        <v>10529.28</v>
      </c>
      <c r="M130" s="132">
        <f t="shared" si="49"/>
        <v>2243.95</v>
      </c>
      <c r="N130" s="132">
        <f t="shared" si="49"/>
        <v>2026.19</v>
      </c>
      <c r="O130" s="132">
        <f t="shared" si="49"/>
        <v>0</v>
      </c>
      <c r="P130" s="132">
        <f t="shared" si="49"/>
        <v>0</v>
      </c>
      <c r="Q130" s="132">
        <f t="shared" si="49"/>
        <v>0</v>
      </c>
      <c r="R130" s="132">
        <f t="shared" si="49"/>
        <v>0</v>
      </c>
      <c r="S130" s="132">
        <f>SUM(S114:S116)+SUM(S120:S124)+S125+S126+S127+S119+S128+S129</f>
        <v>154945.61</v>
      </c>
      <c r="T130" s="132">
        <f>SUM(T114:T116)+SUM(T120:T124)+T125+T126+T127+T119+T128+T129</f>
        <v>26905.010000000002</v>
      </c>
      <c r="U130" s="132">
        <f>SUM(U114:U116)+SUM(U120:U124)+U125+U126+U127+U119+U128+U129</f>
        <v>90527.21999999999</v>
      </c>
      <c r="V130" s="132">
        <f>SUM(V114:V116)+SUM(V120:V124)+V125+V126+V127+V119+V128+V129</f>
        <v>68967.20000000001</v>
      </c>
    </row>
    <row r="131" spans="1:22" ht="21.75" customHeight="1" thickBot="1">
      <c r="A131" s="26" t="s">
        <v>27</v>
      </c>
      <c r="B131" s="82" t="s">
        <v>23</v>
      </c>
      <c r="C131" s="238">
        <f>+C130</f>
        <v>0</v>
      </c>
      <c r="D131" s="238">
        <f aca="true" t="shared" si="50" ref="D131:V131">+D130</f>
        <v>0</v>
      </c>
      <c r="E131" s="238">
        <f t="shared" si="50"/>
        <v>0</v>
      </c>
      <c r="F131" s="238">
        <f t="shared" si="50"/>
        <v>0</v>
      </c>
      <c r="G131" s="238">
        <f t="shared" si="50"/>
        <v>154945.61</v>
      </c>
      <c r="H131" s="238">
        <f t="shared" si="50"/>
        <v>16375.73</v>
      </c>
      <c r="I131" s="238">
        <f t="shared" si="50"/>
        <v>88283.26999999999</v>
      </c>
      <c r="J131" s="239">
        <f t="shared" si="50"/>
        <v>66941.01000000001</v>
      </c>
      <c r="K131" s="238">
        <f t="shared" si="50"/>
        <v>0</v>
      </c>
      <c r="L131" s="240">
        <f t="shared" si="50"/>
        <v>10529.28</v>
      </c>
      <c r="M131" s="238">
        <f t="shared" si="50"/>
        <v>2243.95</v>
      </c>
      <c r="N131" s="238">
        <f t="shared" si="50"/>
        <v>2026.19</v>
      </c>
      <c r="O131" s="238">
        <f t="shared" si="50"/>
        <v>0</v>
      </c>
      <c r="P131" s="238">
        <f t="shared" si="50"/>
        <v>0</v>
      </c>
      <c r="Q131" s="238">
        <f t="shared" si="50"/>
        <v>0</v>
      </c>
      <c r="R131" s="239">
        <f t="shared" si="50"/>
        <v>0</v>
      </c>
      <c r="S131" s="238">
        <f t="shared" si="50"/>
        <v>154945.61</v>
      </c>
      <c r="T131" s="240">
        <f t="shared" si="50"/>
        <v>26905.010000000002</v>
      </c>
      <c r="U131" s="238">
        <f t="shared" si="50"/>
        <v>90527.21999999999</v>
      </c>
      <c r="V131" s="238">
        <f t="shared" si="50"/>
        <v>68967.20000000001</v>
      </c>
    </row>
    <row r="132" spans="2:22" ht="8.25" customHeight="1" thickBot="1">
      <c r="B132" s="92" t="s">
        <v>27</v>
      </c>
      <c r="C132" s="244"/>
      <c r="D132" s="244"/>
      <c r="E132" s="244"/>
      <c r="F132" s="244"/>
      <c r="G132" s="244"/>
      <c r="H132" s="244"/>
      <c r="I132" s="244"/>
      <c r="J132" s="245"/>
      <c r="K132" s="244"/>
      <c r="L132" s="246"/>
      <c r="M132" s="244"/>
      <c r="N132" s="244"/>
      <c r="O132" s="244"/>
      <c r="P132" s="244"/>
      <c r="Q132" s="244"/>
      <c r="R132" s="245"/>
      <c r="S132" s="244"/>
      <c r="T132" s="246"/>
      <c r="U132" s="244"/>
      <c r="V132" s="244"/>
    </row>
    <row r="133" spans="2:22" ht="18" customHeight="1">
      <c r="B133" s="93" t="s">
        <v>24</v>
      </c>
      <c r="C133" s="247">
        <f aca="true" t="shared" si="51" ref="C133:V133">+C65+C111+C131</f>
        <v>50000</v>
      </c>
      <c r="D133" s="247">
        <f t="shared" si="51"/>
        <v>47821.43000000001</v>
      </c>
      <c r="E133" s="247">
        <f t="shared" si="51"/>
        <v>44384.59999999999</v>
      </c>
      <c r="F133" s="247">
        <f t="shared" si="51"/>
        <v>39351.57</v>
      </c>
      <c r="G133" s="247">
        <f t="shared" si="51"/>
        <v>441126.47</v>
      </c>
      <c r="H133" s="247">
        <f t="shared" si="51"/>
        <v>316115.9</v>
      </c>
      <c r="I133" s="247">
        <f t="shared" si="51"/>
        <v>332045.16</v>
      </c>
      <c r="J133" s="248">
        <f t="shared" si="51"/>
        <v>289777.02</v>
      </c>
      <c r="K133" s="247">
        <f t="shared" si="51"/>
        <v>192612.53</v>
      </c>
      <c r="L133" s="249">
        <f t="shared" si="51"/>
        <v>254790.22999999998</v>
      </c>
      <c r="M133" s="247">
        <f t="shared" si="51"/>
        <v>163451.89</v>
      </c>
      <c r="N133" s="247">
        <f t="shared" si="51"/>
        <v>149465.91999999998</v>
      </c>
      <c r="O133" s="247">
        <f t="shared" si="51"/>
        <v>96261</v>
      </c>
      <c r="P133" s="247">
        <f t="shared" si="51"/>
        <v>97302.69</v>
      </c>
      <c r="Q133" s="247">
        <f t="shared" si="51"/>
        <v>51257.119999999995</v>
      </c>
      <c r="R133" s="248">
        <f t="shared" si="51"/>
        <v>37988.18</v>
      </c>
      <c r="S133" s="247">
        <f t="shared" si="51"/>
        <v>779999.9999999999</v>
      </c>
      <c r="T133" s="249">
        <f t="shared" si="51"/>
        <v>716030.25</v>
      </c>
      <c r="U133" s="247">
        <f t="shared" si="51"/>
        <v>591138.77</v>
      </c>
      <c r="V133" s="250">
        <f t="shared" si="51"/>
        <v>516582.69</v>
      </c>
    </row>
    <row r="134" spans="3:11" ht="10.5" customHeight="1">
      <c r="C134" s="28"/>
      <c r="D134" s="28"/>
      <c r="E134" s="28"/>
      <c r="F134" s="28"/>
      <c r="G134" s="25"/>
      <c r="K134" s="25"/>
    </row>
    <row r="136" ht="12.75">
      <c r="K136" s="26" t="s">
        <v>27</v>
      </c>
    </row>
  </sheetData>
  <sheetProtection/>
  <mergeCells count="6">
    <mergeCell ref="B3:B5"/>
    <mergeCell ref="S3:V3"/>
    <mergeCell ref="O3:R3"/>
    <mergeCell ref="K3:N3"/>
    <mergeCell ref="G3:J3"/>
    <mergeCell ref="C3:F3"/>
  </mergeCells>
  <printOptions/>
  <pageMargins left="0" right="0" top="0.236220472440945" bottom="0.78" header="0.511811023622047" footer="0.511811023622047"/>
  <pageSetup horizontalDpi="600" verticalDpi="600" orientation="landscape" paperSize="5" scale="70" r:id="rId3"/>
  <headerFooter alignWithMargins="0">
    <oddFooter>&amp;C&amp;6E:\Manoj Sir c\ Sankar\DSBOCEEXPSANcomparisiontreasury2011-12April2011\cSankarBOCEEXPSAN201112&amp;R&amp;8Page &amp;P    &amp;D  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ccc</dc:creator>
  <cp:keywords/>
  <dc:description/>
  <cp:lastModifiedBy>hp</cp:lastModifiedBy>
  <cp:lastPrinted>2012-04-20T04:52:03Z</cp:lastPrinted>
  <dcterms:created xsi:type="dcterms:W3CDTF">2001-08-24T16:31:16Z</dcterms:created>
  <dcterms:modified xsi:type="dcterms:W3CDTF">2012-05-23T18:52:21Z</dcterms:modified>
  <cp:category/>
  <cp:version/>
  <cp:contentType/>
  <cp:contentStatus/>
</cp:coreProperties>
</file>